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frane\Documents\Projekti\VUS\Financijska izvješća\financijski plan VUŠ 2023-2025\dostaviti MZO\04-11-2022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0490" windowHeight="7065" activeTab="4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N13" i="31"/>
  <c r="M13" i="31"/>
  <c r="L13" i="31"/>
  <c r="H13" i="31"/>
  <c r="F13" i="31"/>
  <c r="W12" i="31"/>
  <c r="U12" i="31"/>
  <c r="S12" i="31"/>
  <c r="Q12" i="31"/>
  <c r="P12" i="31"/>
  <c r="N12" i="31"/>
  <c r="M12" i="31"/>
  <c r="L12" i="31"/>
  <c r="H12" i="31"/>
  <c r="F12" i="31"/>
  <c r="W35" i="31"/>
  <c r="U35" i="31"/>
  <c r="S35" i="31"/>
  <c r="Q35" i="31"/>
  <c r="P35" i="31"/>
  <c r="N35" i="31"/>
  <c r="M35" i="31"/>
  <c r="L35" i="31"/>
  <c r="H35" i="31"/>
  <c r="F35" i="31"/>
  <c r="W34" i="31"/>
  <c r="U34" i="31"/>
  <c r="S34" i="31"/>
  <c r="Q34" i="31"/>
  <c r="P34" i="31"/>
  <c r="N34" i="31"/>
  <c r="M34" i="31"/>
  <c r="L34" i="31"/>
  <c r="H34" i="31"/>
  <c r="F34" i="31"/>
  <c r="W23" i="31"/>
  <c r="U23" i="31"/>
  <c r="S23" i="31"/>
  <c r="Q23" i="31"/>
  <c r="P23" i="31"/>
  <c r="N23" i="31"/>
  <c r="M23" i="31"/>
  <c r="L23" i="31"/>
  <c r="H23" i="31"/>
  <c r="F23" i="31"/>
  <c r="W24" i="31"/>
  <c r="U24" i="31"/>
  <c r="S24" i="31"/>
  <c r="Q24" i="31"/>
  <c r="P24" i="31"/>
  <c r="N24" i="31"/>
  <c r="M24" i="31"/>
  <c r="L24" i="31"/>
  <c r="H24" i="31"/>
  <c r="F24" i="31"/>
  <c r="R305" i="17" l="1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N52" i="14"/>
  <c r="M52" i="14"/>
  <c r="L52" i="14"/>
  <c r="H52" i="14"/>
  <c r="F52" i="14"/>
  <c r="W51" i="14"/>
  <c r="U51" i="14"/>
  <c r="S51" i="14"/>
  <c r="Q51" i="14"/>
  <c r="P51" i="14"/>
  <c r="N51" i="14"/>
  <c r="M51" i="14"/>
  <c r="L51" i="14"/>
  <c r="H51" i="14"/>
  <c r="F51" i="14"/>
  <c r="W50" i="14"/>
  <c r="U50" i="14"/>
  <c r="S50" i="14"/>
  <c r="Q50" i="14"/>
  <c r="P50" i="14"/>
  <c r="N50" i="14"/>
  <c r="M50" i="14"/>
  <c r="L50" i="14"/>
  <c r="H50" i="14"/>
  <c r="F50" i="14"/>
  <c r="W49" i="14"/>
  <c r="U49" i="14"/>
  <c r="S49" i="14"/>
  <c r="Q49" i="14"/>
  <c r="P49" i="14"/>
  <c r="N49" i="14"/>
  <c r="M49" i="14"/>
  <c r="L49" i="14"/>
  <c r="H49" i="14"/>
  <c r="F49" i="14"/>
  <c r="W48" i="14"/>
  <c r="U48" i="14"/>
  <c r="S48" i="14"/>
  <c r="Q48" i="14"/>
  <c r="P48" i="14"/>
  <c r="N48" i="14"/>
  <c r="M48" i="14"/>
  <c r="L48" i="14"/>
  <c r="H48" i="14"/>
  <c r="F48" i="14"/>
  <c r="W46" i="14"/>
  <c r="U46" i="14"/>
  <c r="S46" i="14"/>
  <c r="Q46" i="14"/>
  <c r="P46" i="14"/>
  <c r="N46" i="14"/>
  <c r="M46" i="14"/>
  <c r="L46" i="14"/>
  <c r="H46" i="14"/>
  <c r="F46" i="14"/>
  <c r="W45" i="14"/>
  <c r="U45" i="14"/>
  <c r="S45" i="14"/>
  <c r="Q45" i="14"/>
  <c r="P45" i="14"/>
  <c r="N45" i="14"/>
  <c r="M45" i="14"/>
  <c r="L45" i="14"/>
  <c r="H45" i="14"/>
  <c r="F45" i="14"/>
  <c r="W44" i="14"/>
  <c r="U44" i="14"/>
  <c r="S44" i="14"/>
  <c r="Q44" i="14"/>
  <c r="P44" i="14"/>
  <c r="N44" i="14"/>
  <c r="M44" i="14"/>
  <c r="L44" i="14"/>
  <c r="H44" i="14"/>
  <c r="F44" i="14"/>
  <c r="W43" i="14"/>
  <c r="U43" i="14"/>
  <c r="S43" i="14"/>
  <c r="Q43" i="14"/>
  <c r="P43" i="14"/>
  <c r="N43" i="14"/>
  <c r="M43" i="14"/>
  <c r="L43" i="14"/>
  <c r="H43" i="14"/>
  <c r="F43" i="14"/>
  <c r="W42" i="14"/>
  <c r="U42" i="14"/>
  <c r="S42" i="14"/>
  <c r="Q42" i="14"/>
  <c r="P42" i="14"/>
  <c r="N42" i="14"/>
  <c r="M42" i="14"/>
  <c r="L42" i="14"/>
  <c r="H42" i="14"/>
  <c r="F42" i="14"/>
  <c r="W41" i="14"/>
  <c r="U41" i="14"/>
  <c r="S41" i="14"/>
  <c r="Q41" i="14"/>
  <c r="P41" i="14"/>
  <c r="N41" i="14"/>
  <c r="M41" i="14"/>
  <c r="L41" i="14"/>
  <c r="H41" i="14"/>
  <c r="F41" i="14"/>
  <c r="W40" i="14"/>
  <c r="U40" i="14"/>
  <c r="S40" i="14"/>
  <c r="Q40" i="14"/>
  <c r="P40" i="14"/>
  <c r="N40" i="14"/>
  <c r="M40" i="14"/>
  <c r="L40" i="14"/>
  <c r="H40" i="14"/>
  <c r="F40" i="14"/>
  <c r="W35" i="14"/>
  <c r="U35" i="14"/>
  <c r="S35" i="14"/>
  <c r="Q35" i="14"/>
  <c r="P35" i="14"/>
  <c r="N35" i="14"/>
  <c r="M35" i="14"/>
  <c r="L35" i="14"/>
  <c r="H35" i="14"/>
  <c r="F35" i="14"/>
  <c r="W34" i="14"/>
  <c r="U34" i="14"/>
  <c r="S34" i="14"/>
  <c r="Q34" i="14"/>
  <c r="P34" i="14"/>
  <c r="N34" i="14"/>
  <c r="M34" i="14"/>
  <c r="L34" i="14"/>
  <c r="H34" i="14"/>
  <c r="F34" i="14"/>
  <c r="W33" i="14"/>
  <c r="U33" i="14"/>
  <c r="S33" i="14"/>
  <c r="Q33" i="14"/>
  <c r="P33" i="14"/>
  <c r="N33" i="14"/>
  <c r="M33" i="14"/>
  <c r="L33" i="14"/>
  <c r="H33" i="14"/>
  <c r="F33" i="14"/>
  <c r="W32" i="14"/>
  <c r="U32" i="14"/>
  <c r="S32" i="14"/>
  <c r="Q32" i="14"/>
  <c r="P32" i="14"/>
  <c r="N32" i="14"/>
  <c r="M32" i="14"/>
  <c r="L32" i="14"/>
  <c r="H32" i="14"/>
  <c r="F32" i="14"/>
  <c r="W31" i="14"/>
  <c r="U31" i="14"/>
  <c r="S31" i="14"/>
  <c r="Q31" i="14"/>
  <c r="P31" i="14"/>
  <c r="N31" i="14"/>
  <c r="M31" i="14"/>
  <c r="L31" i="14"/>
  <c r="H31" i="14"/>
  <c r="F31" i="14"/>
  <c r="W29" i="14"/>
  <c r="U29" i="14"/>
  <c r="S29" i="14"/>
  <c r="Q29" i="14"/>
  <c r="P29" i="14"/>
  <c r="N29" i="14"/>
  <c r="M29" i="14"/>
  <c r="L29" i="14"/>
  <c r="H29" i="14"/>
  <c r="F29" i="14"/>
  <c r="W28" i="14"/>
  <c r="U28" i="14"/>
  <c r="S28" i="14"/>
  <c r="Q28" i="14"/>
  <c r="P28" i="14"/>
  <c r="N28" i="14"/>
  <c r="M28" i="14"/>
  <c r="L28" i="14"/>
  <c r="H28" i="14"/>
  <c r="F28" i="14"/>
  <c r="W27" i="14"/>
  <c r="U27" i="14"/>
  <c r="S27" i="14"/>
  <c r="Q27" i="14"/>
  <c r="P27" i="14"/>
  <c r="N27" i="14"/>
  <c r="M27" i="14"/>
  <c r="L27" i="14"/>
  <c r="H27" i="14"/>
  <c r="F27" i="14"/>
  <c r="W26" i="14"/>
  <c r="U26" i="14"/>
  <c r="S26" i="14"/>
  <c r="Q26" i="14"/>
  <c r="P26" i="14"/>
  <c r="N26" i="14"/>
  <c r="M26" i="14"/>
  <c r="L26" i="14"/>
  <c r="H26" i="14"/>
  <c r="F26" i="14"/>
  <c r="W25" i="14"/>
  <c r="U25" i="14"/>
  <c r="S25" i="14"/>
  <c r="Q25" i="14"/>
  <c r="P25" i="14"/>
  <c r="N25" i="14"/>
  <c r="M25" i="14"/>
  <c r="L25" i="14"/>
  <c r="H25" i="14"/>
  <c r="F25" i="14"/>
  <c r="W24" i="14"/>
  <c r="U24" i="14"/>
  <c r="S24" i="14"/>
  <c r="Q24" i="14"/>
  <c r="P24" i="14"/>
  <c r="N24" i="14"/>
  <c r="M24" i="14"/>
  <c r="L24" i="14"/>
  <c r="H24" i="14"/>
  <c r="F24" i="14"/>
  <c r="W23" i="14"/>
  <c r="U23" i="14"/>
  <c r="S23" i="14"/>
  <c r="Q23" i="14"/>
  <c r="P23" i="14"/>
  <c r="N23" i="14"/>
  <c r="M23" i="14"/>
  <c r="L23" i="14"/>
  <c r="H23" i="14"/>
  <c r="F23" i="14"/>
  <c r="W18" i="14"/>
  <c r="U18" i="14"/>
  <c r="S18" i="14"/>
  <c r="Q18" i="14"/>
  <c r="P18" i="14"/>
  <c r="N18" i="14"/>
  <c r="M18" i="14"/>
  <c r="L18" i="14"/>
  <c r="H18" i="14"/>
  <c r="F18" i="14"/>
  <c r="W17" i="14"/>
  <c r="U17" i="14"/>
  <c r="S17" i="14"/>
  <c r="Q17" i="14"/>
  <c r="P17" i="14"/>
  <c r="N17" i="14"/>
  <c r="M17" i="14"/>
  <c r="L17" i="14"/>
  <c r="H17" i="14"/>
  <c r="F17" i="14"/>
  <c r="W16" i="14"/>
  <c r="U16" i="14"/>
  <c r="S16" i="14"/>
  <c r="Q16" i="14"/>
  <c r="P16" i="14"/>
  <c r="N16" i="14"/>
  <c r="M16" i="14"/>
  <c r="L16" i="14"/>
  <c r="H16" i="14"/>
  <c r="F16" i="14"/>
  <c r="W15" i="14"/>
  <c r="U15" i="14"/>
  <c r="S15" i="14"/>
  <c r="Q15" i="14"/>
  <c r="P15" i="14"/>
  <c r="N15" i="14"/>
  <c r="M15" i="14"/>
  <c r="L15" i="14"/>
  <c r="H15" i="14"/>
  <c r="F15" i="14"/>
  <c r="W14" i="14"/>
  <c r="U14" i="14"/>
  <c r="S14" i="14"/>
  <c r="Q14" i="14"/>
  <c r="P14" i="14"/>
  <c r="N14" i="14"/>
  <c r="M14" i="14"/>
  <c r="L14" i="14"/>
  <c r="H14" i="14"/>
  <c r="F14" i="14"/>
  <c r="W12" i="14"/>
  <c r="U12" i="14"/>
  <c r="S12" i="14"/>
  <c r="Q12" i="14"/>
  <c r="P12" i="14"/>
  <c r="N12" i="14"/>
  <c r="M12" i="14"/>
  <c r="L12" i="14"/>
  <c r="H12" i="14"/>
  <c r="F12" i="14"/>
  <c r="W11" i="14"/>
  <c r="U11" i="14"/>
  <c r="S11" i="14"/>
  <c r="Q11" i="14"/>
  <c r="P11" i="14"/>
  <c r="N11" i="14"/>
  <c r="M11" i="14"/>
  <c r="L11" i="14"/>
  <c r="H11" i="14"/>
  <c r="F11" i="14"/>
  <c r="W10" i="14"/>
  <c r="U10" i="14"/>
  <c r="S10" i="14"/>
  <c r="Q10" i="14"/>
  <c r="P10" i="14"/>
  <c r="N10" i="14"/>
  <c r="M10" i="14"/>
  <c r="L10" i="14"/>
  <c r="H10" i="14"/>
  <c r="F10" i="14"/>
  <c r="W9" i="14"/>
  <c r="U9" i="14"/>
  <c r="S9" i="14"/>
  <c r="Q9" i="14"/>
  <c r="P9" i="14"/>
  <c r="N9" i="14"/>
  <c r="M9" i="14"/>
  <c r="L9" i="14"/>
  <c r="H9" i="14"/>
  <c r="F9" i="14"/>
  <c r="W8" i="14"/>
  <c r="U8" i="14"/>
  <c r="S8" i="14"/>
  <c r="Q8" i="14"/>
  <c r="P8" i="14"/>
  <c r="N8" i="14"/>
  <c r="M8" i="14"/>
  <c r="L8" i="14"/>
  <c r="H8" i="14"/>
  <c r="F8" i="14"/>
  <c r="W7" i="14"/>
  <c r="U7" i="14"/>
  <c r="S7" i="14"/>
  <c r="Q7" i="14"/>
  <c r="P7" i="14"/>
  <c r="N7" i="14"/>
  <c r="M7" i="14"/>
  <c r="L7" i="14"/>
  <c r="H7" i="14"/>
  <c r="F7" i="14"/>
  <c r="W6" i="14"/>
  <c r="U6" i="14"/>
  <c r="S6" i="14"/>
  <c r="Q6" i="14"/>
  <c r="P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P33" i="31"/>
  <c r="Q33" i="31"/>
  <c r="S33" i="31"/>
  <c r="U33" i="31"/>
  <c r="W33" i="31"/>
  <c r="F22" i="31"/>
  <c r="H22" i="31"/>
  <c r="L22" i="31"/>
  <c r="M22" i="31"/>
  <c r="N22" i="31"/>
  <c r="P22" i="31"/>
  <c r="Q22" i="31"/>
  <c r="S22" i="31"/>
  <c r="U22" i="31"/>
  <c r="W22" i="31"/>
  <c r="F11" i="31"/>
  <c r="H11" i="31"/>
  <c r="L11" i="31"/>
  <c r="M11" i="31"/>
  <c r="N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O34" i="31" l="1"/>
  <c r="O12" i="31"/>
  <c r="O23" i="31"/>
  <c r="O35" i="31"/>
  <c r="O24" i="31"/>
  <c r="O13" i="31"/>
  <c r="O44" i="14"/>
  <c r="O32" i="14"/>
  <c r="O23" i="14"/>
  <c r="O10" i="14"/>
  <c r="O7" i="14"/>
  <c r="O50" i="14"/>
  <c r="O41" i="14"/>
  <c r="O28" i="14"/>
  <c r="O16" i="14"/>
  <c r="O46" i="14"/>
  <c r="O34" i="14"/>
  <c r="O25" i="14"/>
  <c r="O12" i="14"/>
  <c r="O52" i="14"/>
  <c r="O43" i="14"/>
  <c r="O31" i="14"/>
  <c r="O18" i="14"/>
  <c r="O9" i="14"/>
  <c r="O6" i="14"/>
  <c r="O49" i="14"/>
  <c r="O40" i="14"/>
  <c r="O27" i="14"/>
  <c r="O15" i="14"/>
  <c r="O45" i="14"/>
  <c r="O33" i="14"/>
  <c r="O24" i="14"/>
  <c r="O11" i="14"/>
  <c r="O17" i="14"/>
  <c r="O51" i="14"/>
  <c r="O42" i="14"/>
  <c r="O29" i="14"/>
  <c r="O8" i="14"/>
  <c r="O48" i="14"/>
  <c r="O35" i="14"/>
  <c r="O26" i="14"/>
  <c r="O14" i="14"/>
  <c r="J12" i="3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F5" i="14"/>
  <c r="F39" i="14"/>
  <c r="F13" i="14"/>
  <c r="L39" i="14"/>
  <c r="Y83" i="17"/>
  <c r="Z83" i="17"/>
  <c r="Y82" i="17"/>
  <c r="Z82" i="17"/>
  <c r="O39" i="14" l="1"/>
  <c r="O38" i="14" s="1"/>
  <c r="O13" i="14"/>
  <c r="O47" i="14"/>
  <c r="O5" i="14"/>
  <c r="O33" i="31"/>
  <c r="O30" i="14"/>
  <c r="O22" i="31"/>
  <c r="O11" i="31"/>
  <c r="J30" i="14"/>
  <c r="J22" i="31"/>
  <c r="J33" i="31"/>
  <c r="J47" i="14"/>
  <c r="J11" i="31"/>
  <c r="F38" i="14"/>
  <c r="F25" i="34" s="1"/>
  <c r="N4" i="14"/>
  <c r="C19" i="32" s="1"/>
  <c r="N38" i="14"/>
  <c r="F4" i="14"/>
  <c r="L38" i="14"/>
  <c r="Y10" i="17"/>
  <c r="Z10" i="17"/>
  <c r="O4" i="14" l="1"/>
  <c r="O9" i="34" s="1"/>
  <c r="N9" i="34"/>
  <c r="E8" i="32"/>
  <c r="L25" i="34"/>
  <c r="L26" i="34" s="1"/>
  <c r="E17" i="32"/>
  <c r="F9" i="34"/>
  <c r="C8" i="32"/>
  <c r="O25" i="34"/>
  <c r="E20" i="32"/>
  <c r="N25" i="34"/>
  <c r="E19" i="32"/>
  <c r="Z81" i="17"/>
  <c r="Y81" i="17"/>
  <c r="C20" i="32" l="1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<sst xmlns="http://schemas.openxmlformats.org/spreadsheetml/2006/main" count="13819" uniqueCount="5285">
  <si>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</si>
  <si>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</si>
  <si>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</si>
  <si>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</si>
  <si>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</si>
  <si>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</si>
  <si>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</si>
  <si>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</si>
  <si>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</si>
  <si>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</si>
  <si>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</si>
  <si>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</si>
  <si>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</si>
  <si>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</si>
  <si>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</si>
  <si>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</si>
  <si>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</si>
  <si>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</si>
  <si>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</si>
  <si>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</si>
  <si>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</si>
  <si>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</si>
  <si>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</si>
  <si>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</si>
  <si>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</si>
  <si>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</si>
  <si>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</si>
  <si>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</si>
  <si>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</si>
  <si>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</si>
  <si>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</si>
  <si>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</si>
  <si>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</si>
  <si>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</si>
  <si>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</si>
  <si>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</si>
  <si>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</si>
  <si>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</si>
  <si>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</si>
  <si>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</si>
  <si>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</si>
  <si>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</si>
  <si>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</si>
  <si>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</si>
  <si>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</si>
  <si>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</si>
  <si>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</si>
  <si>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</si>
  <si>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</si>
  <si>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</si>
  <si>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</si>
  <si>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</si>
  <si>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</si>
  <si>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</si>
  <si>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</si>
  <si>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</si>
  <si>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</si>
  <si>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</si>
  <si>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</si>
  <si>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</si>
  <si>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</si>
  <si>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</si>
  <si>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</si>
  <si>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</si>
  <si>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</si>
  <si>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</si>
  <si>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</si>
  <si>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</si>
  <si>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</si>
  <si>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</si>
  <si>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</si>
  <si>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</si>
  <si>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</si>
  <si>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</si>
  <si>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</si>
  <si>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</si>
  <si>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</si>
  <si>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</si>
  <si>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</si>
  <si>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</si>
  <si>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</si>
  <si>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</si>
  <si>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</si>
  <si>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</si>
  <si>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</si>
  <si>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</si>
  <si>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</si>
  <si>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</si>
  <si>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</si>
  <si>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</si>
  <si>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</si>
  <si>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</si>
  <si>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</si>
  <si>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</si>
  <si>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</si>
  <si>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</si>
  <si>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</si>
  <si>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</si>
  <si>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</si>
  <si>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</si>
  <si>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</si>
  <si>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</si>
  <si>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</si>
  <si>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</si>
  <si>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</si>
  <si>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</si>
  <si>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</si>
  <si>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</si>
  <si>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</si>
  <si>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</si>
  <si>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</si>
  <si>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</si>
  <si>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</si>
  <si>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</si>
  <si>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</si>
  <si>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</si>
  <si>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</si>
  <si>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</si>
  <si>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</si>
  <si>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</si>
  <si>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</si>
  <si>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</si>
  <si>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</si>
  <si>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</si>
  <si>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</si>
  <si>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</si>
  <si>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</si>
  <si>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</si>
  <si>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</si>
  <si>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</si>
  <si>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</si>
  <si>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</si>
  <si>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</si>
  <si>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</si>
  <si>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</si>
  <si>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</si>
  <si>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</si>
  <si>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</si>
  <si>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</si>
  <si>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</si>
  <si>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</si>
  <si>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</si>
  <si>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</si>
  <si>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</si>
  <si>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</si>
  <si>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</si>
  <si>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</si>
  <si>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</si>
  <si>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</si>
  <si>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</si>
  <si>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</si>
  <si>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</si>
  <si>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</si>
  <si>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</si>
  <si>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</si>
  <si>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</si>
  <si>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</si>
  <si>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</si>
  <si>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</si>
  <si>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</si>
  <si>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</si>
  <si>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</si>
  <si>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</si>
  <si>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</si>
  <si>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</si>
  <si>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</si>
  <si>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</si>
  <si>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</si>
  <si>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</si>
  <si>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</si>
  <si>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</si>
  <si>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</si>
  <si>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</si>
  <si>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</si>
  <si>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</si>
  <si>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</si>
  <si>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</si>
  <si>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</si>
  <si>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</si>
  <si>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</si>
  <si>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</si>
  <si>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</si>
  <si>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</si>
  <si>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</si>
  <si>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</si>
  <si>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</si>
  <si>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</si>
  <si>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</si>
  <si>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</si>
  <si>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</si>
  <si>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</si>
  <si>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</si>
  <si>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</si>
  <si>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</si>
  <si>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</si>
  <si>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</si>
  <si>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</si>
  <si>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</si>
  <si>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</si>
  <si>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</si>
  <si>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</si>
  <si>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</si>
  <si>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</si>
  <si>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</si>
  <si>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</si>
  <si>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</si>
  <si>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</si>
  <si>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</si>
  <si>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</si>
  <si>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</si>
  <si>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</si>
  <si>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</si>
  <si>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</si>
  <si>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</si>
  <si>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</si>
  <si>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</si>
  <si>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</si>
  <si>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</si>
  <si>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</si>
  <si>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</si>
  <si>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</si>
  <si>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</si>
  <si>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</si>
  <si>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</si>
  <si>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</si>
  <si>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</si>
  <si>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</si>
  <si>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</si>
  <si>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</si>
  <si>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</si>
  <si>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</si>
  <si>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</si>
  <si>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</si>
  <si>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</si>
  <si>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</si>
  <si>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</si>
  <si>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</si>
  <si>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</si>
  <si>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</si>
  <si>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</si>
  <si>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</si>
  <si>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</si>
  <si>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</si>
  <si>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</si>
  <si>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</si>
  <si>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</si>
  <si>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</si>
  <si>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</si>
  <si>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</si>
  <si>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</si>
  <si>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</si>
  <si>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</si>
  <si>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</si>
  <si>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</si>
  <si>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</si>
  <si>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</si>
  <si>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</si>
  <si>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</si>
  <si>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</si>
  <si>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</si>
  <si>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</si>
  <si>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</si>
  <si>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</si>
  <si>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</si>
  <si>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</si>
  <si>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</si>
  <si>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</si>
  <si>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</si>
  <si>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</si>
  <si>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</si>
  <si>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</si>
  <si>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</si>
  <si>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</si>
  <si>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</si>
  <si>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</si>
  <si>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</si>
  <si>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</si>
  <si>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</si>
  <si>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</si>
  <si>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</si>
  <si>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</si>
  <si>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</si>
  <si>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</si>
  <si>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</si>
  <si>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</si>
  <si>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</si>
  <si>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</si>
  <si>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</si>
  <si>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</si>
  <si>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</si>
  <si>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</si>
  <si>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</si>
  <si>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</si>
  <si>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</si>
  <si>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</si>
  <si>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</si>
  <si>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</si>
  <si>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</si>
  <si>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</si>
  <si>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</si>
  <si>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</si>
  <si>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</si>
  <si>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</si>
  <si>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</si>
  <si>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</si>
  <si>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</si>
  <si>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</si>
  <si>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</si>
  <si>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</si>
  <si>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</si>
  <si>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</si>
  <si>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</si>
  <si>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</si>
  <si>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</si>
  <si>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</si>
  <si>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</si>
  <si>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</si>
  <si>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</si>
  <si>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</si>
  <si>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</si>
  <si>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</si>
  <si>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</si>
  <si>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</si>
  <si>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</si>
  <si>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</si>
  <si>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</si>
  <si>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</si>
  <si>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</si>
  <si>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</si>
  <si>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</si>
  <si>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</si>
  <si>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</si>
  <si>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</si>
  <si>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</si>
  <si>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</si>
  <si>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</si>
  <si>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</si>
  <si>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</si>
  <si>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</si>
  <si>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</si>
  <si>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</si>
  <si>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</si>
  <si>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</si>
  <si>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</si>
  <si>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</si>
  <si>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</si>
  <si>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</si>
  <si>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</si>
  <si>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</si>
  <si>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</si>
  <si>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</si>
  <si>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</si>
  <si>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</si>
  <si>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</si>
  <si>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</si>
  <si>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</si>
  <si>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</si>
  <si>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</si>
  <si>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</si>
  <si>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</si>
  <si>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</si>
  <si>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</si>
  <si>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</si>
  <si>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</si>
  <si>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</si>
  <si>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</si>
  <si>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</si>
  <si>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</si>
  <si>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</si>
  <si>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</si>
  <si>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</si>
  <si>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</si>
  <si>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</si>
  <si>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</si>
  <si>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</si>
  <si>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</si>
  <si>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</si>
  <si>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</si>
  <si>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</si>
  <si>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</si>
  <si>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</si>
  <si>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</si>
  <si>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</si>
  <si>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</si>
  <si>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</si>
  <si>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</si>
  <si>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</si>
  <si>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</si>
  <si>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</si>
  <si>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</si>
  <si>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</si>
  <si>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</si>
  <si>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</si>
  <si>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</si>
  <si>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</si>
  <si>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</si>
  <si>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</si>
  <si>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</si>
  <si>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</si>
  <si>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</si>
  <si>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</si>
  <si>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</si>
  <si>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</si>
  <si>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</si>
  <si>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</si>
  <si>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</si>
  <si>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</si>
  <si>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</si>
  <si>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</si>
  <si>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</si>
  <si>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</si>
  <si>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</si>
  <si>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</si>
  <si>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</si>
  <si>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</si>
  <si>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</si>
  <si>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</si>
  <si>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</si>
  <si>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</si>
  <si>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</si>
  <si>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</si>
  <si>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</si>
  <si>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</si>
  <si>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</si>
  <si>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</si>
  <si>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</si>
  <si>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</si>
  <si>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</si>
  <si>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</si>
  <si>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</si>
  <si>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</si>
  <si>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</si>
  <si>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</si>
  <si>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</si>
  <si>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</si>
  <si>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</si>
  <si>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</si>
  <si>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</si>
  <si>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</si>
  <si>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</si>
  <si>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</si>
  <si>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</si>
  <si>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</si>
  <si>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</si>
  <si>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</si>
  <si>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</si>
  <si>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</si>
  <si>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</si>
  <si>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</si>
  <si>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</si>
  <si>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</si>
  <si>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</si>
  <si>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</si>
  <si>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</si>
  <si>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</si>
  <si>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</si>
  <si>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</si>
  <si>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</si>
  <si>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</si>
  <si>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</si>
  <si>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</si>
  <si>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</si>
  <si>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</si>
  <si>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</si>
  <si>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</si>
  <si>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</si>
  <si>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</si>
  <si>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</si>
  <si>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</si>
  <si>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</si>
  <si>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</si>
  <si>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</si>
  <si>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</si>
  <si>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</si>
  <si>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</si>
  <si>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</si>
  <si>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</si>
  <si>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</si>
  <si>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</si>
  <si>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</si>
  <si>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</si>
  <si>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</si>
  <si>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</si>
  <si>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</si>
  <si>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</si>
  <si>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</si>
  <si>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</si>
  <si>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</si>
  <si>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</si>
  <si>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</si>
  <si>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</si>
  <si>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</si>
  <si>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</si>
  <si>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</si>
  <si>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</si>
  <si>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</si>
  <si>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</si>
  <si>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</si>
  <si>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</si>
  <si>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</si>
  <si>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</si>
  <si>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</si>
  <si>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</si>
  <si>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</si>
  <si>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</si>
  <si>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</si>
  <si>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</si>
  <si>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</si>
  <si>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</si>
  <si>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</si>
  <si>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</si>
  <si>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</si>
  <si>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</si>
  <si>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</si>
  <si>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</si>
  <si>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</si>
  <si>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</si>
  <si>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</si>
  <si>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</si>
  <si>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</si>
  <si>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</si>
  <si>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</si>
  <si>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</si>
  <si>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</si>
  <si>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</si>
  <si>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</si>
  <si>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</si>
  <si>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</si>
  <si>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</si>
  <si>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</si>
  <si>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</si>
  <si>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</si>
  <si>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</si>
  <si>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</si>
  <si>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</si>
  <si>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</si>
  <si>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</si>
  <si>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</si>
  <si>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</si>
  <si>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</si>
  <si>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</si>
  <si>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</si>
  <si>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</si>
  <si>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</si>
  <si>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</si>
  <si>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</si>
  <si>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</si>
  <si>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</si>
  <si>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</si>
  <si>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</si>
  <si>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</si>
  <si>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</si>
  <si>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</si>
  <si>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</si>
  <si>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</si>
  <si>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</si>
  <si>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</si>
  <si>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</si>
  <si>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</si>
  <si>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</si>
  <si>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</si>
  <si>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</si>
  <si>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</si>
  <si>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</si>
  <si>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</si>
  <si>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</si>
  <si>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</si>
  <si>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</si>
  <si>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</si>
  <si>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</si>
  <si>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</si>
  <si>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</si>
  <si>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</si>
  <si>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</si>
  <si>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</si>
  <si>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</si>
  <si>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</si>
  <si>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</si>
  <si>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</si>
  <si>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</si>
  <si>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</si>
  <si>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</si>
  <si>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</si>
  <si>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</si>
  <si>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</si>
  <si>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</si>
  <si>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</si>
  <si>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</si>
  <si>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</si>
  <si>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</si>
  <si>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</si>
  <si>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</si>
  <si>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</si>
  <si>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</si>
  <si>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</si>
  <si>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</si>
  <si>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</si>
  <si>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</si>
  <si>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</si>
  <si>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</si>
  <si>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</si>
  <si>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</si>
  <si>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</si>
  <si>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</si>
  <si>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</si>
  <si>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</si>
  <si>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</si>
  <si>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</si>
  <si>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</si>
  <si>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</si>
  <si>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</si>
  <si>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</si>
  <si>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</si>
  <si>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</si>
  <si>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</si>
  <si>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</si>
  <si>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</si>
  <si>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</si>
  <si>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</si>
  <si>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</si>
  <si>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</si>
  <si>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</si>
  <si>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</si>
  <si>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</si>
  <si>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</si>
  <si>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</si>
  <si>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</si>
  <si>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</si>
  <si>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</si>
  <si>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</si>
  <si>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</si>
  <si>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</si>
  <si>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</si>
  <si>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</si>
  <si>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</si>
  <si>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</si>
  <si>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</si>
  <si>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</si>
  <si>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</si>
  <si>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</si>
  <si>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</si>
  <si>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</si>
  <si>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</si>
  <si>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</si>
  <si>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</si>
  <si>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</si>
  <si>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</si>
  <si>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</si>
  <si>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</si>
  <si>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</si>
  <si>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</si>
  <si>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</si>
  <si>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</si>
  <si>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</si>
  <si>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</si>
  <si>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</si>
  <si>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</si>
  <si>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</si>
  <si>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</si>
  <si>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</si>
  <si>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</si>
  <si>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</si>
  <si>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</si>
  <si>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</si>
  <si>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</si>
  <si>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</si>
  <si>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</si>
  <si>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</si>
  <si>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</si>
  <si>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</si>
  <si>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</si>
  <si>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</si>
  <si>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</si>
  <si>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</si>
  <si>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</si>
  <si>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</si>
  <si>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</si>
  <si>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</si>
  <si>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</si>
  <si>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</si>
  <si>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</si>
  <si>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</si>
  <si>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</si>
  <si>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</si>
  <si>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</si>
  <si>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</si>
  <si>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</si>
  <si>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</si>
  <si>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</si>
  <si>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</si>
  <si>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</si>
  <si>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</si>
  <si>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</si>
  <si>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</si>
  <si>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</si>
  <si>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</si>
  <si>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</si>
  <si>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</si>
  <si>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</si>
  <si>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</si>
  <si>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</si>
  <si>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</si>
  <si>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</si>
  <si>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</si>
  <si>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</si>
  <si>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</si>
  <si>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</si>
  <si>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</si>
  <si>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</si>
  <si>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</si>
  <si>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</si>
  <si>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</si>
  <si>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</si>
  <si>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</si>
  <si>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</si>
  <si>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</si>
  <si>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</si>
  <si>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</si>
  <si>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</si>
  <si>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</si>
  <si>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</si>
  <si>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</si>
  <si>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</si>
  <si>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</si>
  <si>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</si>
  <si>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</si>
  <si>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</si>
  <si>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</si>
  <si>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</si>
  <si>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</si>
  <si>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</si>
  <si>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</si>
  <si>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</si>
  <si>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</si>
  <si>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</si>
  <si>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</si>
  <si>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</si>
  <si>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</si>
  <si>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</si>
  <si>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</si>
  <si>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</si>
  <si>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</si>
  <si>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</si>
  <si>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</si>
  <si>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</si>
  <si>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</si>
  <si>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</si>
  <si>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</si>
  <si>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</si>
  <si>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</si>
  <si>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</si>
  <si>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</si>
  <si>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</si>
  <si>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</si>
  <si>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</si>
  <si>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</si>
  <si>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</si>
  <si>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</si>
  <si>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</si>
  <si>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</si>
  <si>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</si>
  <si>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</si>
  <si>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</si>
  <si>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</si>
  <si>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</si>
  <si>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</si>
  <si>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</si>
  <si>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</si>
  <si>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</si>
  <si>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</si>
  <si>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</si>
  <si>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</si>
  <si>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</si>
  <si>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</si>
  <si>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</si>
  <si>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</si>
  <si>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</si>
  <si>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</si>
  <si>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</si>
  <si>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</si>
  <si>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</si>
  <si>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</si>
  <si>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</si>
  <si>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</si>
  <si>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</si>
  <si>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</si>
  <si>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</si>
  <si>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</si>
  <si>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</si>
  <si>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</si>
  <si>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</si>
  <si>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</si>
  <si>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</si>
  <si>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</si>
  <si>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</si>
  <si>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</si>
  <si>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</si>
  <si>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</si>
  <si>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</si>
  <si>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</si>
  <si>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</si>
  <si>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</si>
  <si>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</si>
  <si>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</si>
  <si>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</si>
  <si>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</si>
  <si>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</si>
  <si>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</si>
  <si>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</si>
  <si>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</si>
  <si>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</si>
  <si>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</si>
  <si>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</si>
  <si>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</si>
  <si>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</si>
  <si>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</si>
  <si>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</si>
  <si>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</si>
  <si>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</si>
  <si>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</si>
  <si>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</si>
  <si>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</si>
  <si>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</si>
  <si>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</si>
  <si>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</si>
  <si>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</si>
  <si>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</si>
  <si>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</si>
  <si>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</si>
  <si>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</si>
  <si>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</si>
  <si>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</si>
  <si>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</si>
  <si>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</si>
  <si>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</si>
  <si>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</si>
  <si>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</si>
  <si>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</si>
  <si>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</si>
  <si>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</si>
  <si>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</si>
  <si>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</si>
  <si>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</si>
  <si>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</si>
  <si>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</si>
  <si>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</si>
  <si>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</si>
  <si>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</si>
  <si>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</si>
  <si>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</si>
  <si>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</si>
  <si>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</si>
  <si>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</si>
  <si>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</si>
  <si>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</si>
  <si>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</si>
  <si>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</si>
  <si>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</si>
  <si>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</si>
  <si>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</si>
  <si>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</si>
  <si>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</si>
  <si>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</si>
  <si>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</si>
  <si>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</si>
  <si>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</si>
  <si>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</si>
  <si>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</si>
  <si>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</si>
  <si>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</si>
  <si>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</si>
  <si>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</si>
  <si>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</si>
  <si>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</si>
  <si>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</si>
  <si>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</si>
  <si>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</si>
  <si>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</si>
  <si>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</si>
  <si>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</si>
  <si>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</si>
  <si>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</si>
  <si>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</si>
  <si>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</si>
  <si>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</si>
  <si>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</si>
  <si>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</si>
  <si>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</si>
  <si>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</si>
  <si>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</si>
  <si>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</si>
  <si>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</si>
  <si>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</si>
  <si>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</si>
  <si>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</si>
  <si>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</si>
  <si>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</si>
  <si>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</si>
  <si>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</si>
  <si>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</si>
  <si>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</si>
  <si>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</si>
  <si>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</si>
  <si>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</si>
  <si>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</si>
  <si>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</si>
  <si>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</si>
  <si>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</si>
  <si>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</si>
  <si>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</si>
  <si>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</si>
  <si>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</si>
  <si>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</si>
  <si>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</si>
  <si>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</si>
  <si>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</si>
  <si>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</si>
  <si>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</si>
  <si>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</si>
  <si>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</si>
  <si>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</si>
  <si>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</si>
  <si>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</si>
  <si>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</si>
  <si>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</si>
  <si>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</si>
  <si>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</si>
  <si>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</si>
  <si>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</si>
  <si>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</si>
  <si>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</si>
  <si>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</si>
  <si>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</si>
  <si>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</si>
  <si>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</si>
  <si>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</si>
  <si>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</si>
  <si>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</si>
  <si>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</si>
  <si>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</si>
  <si>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</si>
  <si>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</si>
  <si>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</si>
  <si>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</si>
  <si>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</si>
  <si>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</si>
  <si>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</si>
  <si>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</si>
  <si>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</si>
  <si>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</si>
  <si>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</si>
  <si>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</si>
  <si>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</si>
  <si>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</si>
  <si>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</si>
  <si>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</si>
  <si>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</si>
  <si>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</si>
  <si>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</si>
  <si>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</si>
  <si>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</si>
  <si>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</si>
  <si>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</si>
  <si>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</si>
  <si>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</si>
  <si>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</si>
  <si>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</si>
  <si>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</si>
  <si>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</si>
  <si>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</si>
  <si>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</si>
  <si>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</si>
  <si>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</si>
  <si>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</si>
  <si>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</si>
  <si>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</si>
  <si>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</si>
  <si>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</si>
  <si>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</si>
  <si>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</si>
  <si>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</si>
  <si>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</si>
  <si>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</si>
  <si>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</si>
  <si>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</si>
  <si>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</si>
  <si>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</si>
  <si>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</si>
  <si>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</si>
  <si>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</si>
  <si>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</si>
  <si>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</si>
  <si>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</si>
  <si>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</si>
  <si>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</si>
  <si>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</si>
  <si>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</si>
  <si>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</si>
  <si>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</si>
  <si>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</si>
  <si>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</si>
  <si>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</si>
  <si>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</si>
  <si>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</si>
  <si>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</si>
  <si>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</si>
  <si>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</si>
  <si>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</si>
  <si>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</si>
  <si>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</si>
  <si>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</si>
  <si>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</si>
  <si>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</si>
  <si>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</si>
  <si>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</si>
  <si>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</si>
  <si>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</si>
  <si>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</si>
  <si>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</si>
  <si>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</si>
  <si>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</si>
  <si>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</si>
  <si>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</si>
  <si>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</si>
  <si>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</si>
  <si>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</si>
  <si>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</si>
  <si>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</si>
  <si>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</si>
  <si>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</si>
  <si>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</si>
  <si>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</si>
  <si>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</si>
  <si>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</si>
  <si>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</si>
  <si>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</si>
  <si>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</si>
  <si>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</si>
  <si>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</si>
  <si>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</si>
  <si>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</si>
  <si>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</si>
  <si>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</si>
  <si>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</si>
  <si>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</si>
  <si>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</si>
  <si>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</si>
  <si>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</si>
  <si>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</si>
  <si>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</si>
  <si>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</si>
  <si>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</si>
  <si>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</si>
  <si>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</si>
  <si>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</si>
  <si>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</si>
  <si>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</si>
  <si>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</si>
  <si>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</si>
  <si>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</si>
  <si>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</si>
  <si>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</si>
  <si>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</si>
  <si>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</si>
  <si>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</si>
  <si>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</si>
  <si>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</si>
  <si>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</si>
  <si>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</si>
  <si>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</si>
  <si>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</si>
  <si>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</si>
  <si>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</si>
  <si>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</si>
  <si>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</si>
  <si>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</si>
  <si>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</si>
  <si>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</si>
  <si>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</si>
  <si>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</si>
  <si>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</si>
  <si>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</si>
  <si>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</si>
  <si>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</si>
  <si>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</si>
  <si>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</si>
  <si>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</si>
  <si>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</si>
  <si>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</si>
  <si>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</si>
  <si>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</si>
  <si>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</si>
  <si>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</si>
  <si>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</si>
  <si>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</si>
  <si>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</si>
  <si>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</si>
  <si>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</si>
  <si>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</si>
  <si>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</si>
  <si>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</si>
  <si>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</si>
  <si>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</si>
  <si>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</si>
  <si>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</si>
  <si>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</si>
  <si>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</si>
  <si>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</si>
  <si>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</si>
  <si>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</si>
  <si>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</si>
  <si>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</si>
  <si>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</si>
  <si>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</si>
  <si>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</si>
  <si>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</si>
  <si>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</si>
  <si>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</si>
  <si>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</si>
  <si>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</si>
  <si>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</si>
  <si>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</si>
  <si>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</si>
  <si>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</si>
  <si>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</si>
  <si>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</si>
  <si>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</si>
  <si>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</si>
  <si>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</si>
  <si>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</si>
  <si>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</si>
  <si>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</si>
  <si>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</si>
  <si>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</si>
  <si>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</si>
  <si>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</si>
  <si>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</si>
  <si>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</si>
  <si>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</si>
  <si>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</si>
  <si>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</si>
  <si>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</si>
  <si>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</si>
  <si>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</si>
  <si>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</si>
  <si>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</si>
  <si>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</si>
  <si>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</si>
  <si>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</si>
  <si>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</si>
  <si>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</si>
  <si>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</si>
  <si>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</si>
  <si>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</si>
  <si>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</si>
  <si>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</si>
  <si>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</si>
  <si>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</si>
  <si>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</si>
  <si>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</si>
  <si>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</si>
  <si>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</si>
  <si>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</si>
  <si>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</si>
  <si>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</si>
  <si>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</si>
  <si>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</si>
  <si>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</si>
  <si>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</si>
  <si>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</si>
  <si>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</si>
  <si>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</si>
  <si>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</si>
  <si>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</si>
  <si>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</si>
  <si>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</si>
  <si>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</si>
  <si>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</si>
  <si>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</si>
  <si>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</si>
  <si>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</si>
  <si>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</si>
  <si>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</si>
  <si>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</si>
  <si>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</si>
  <si>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</si>
  <si>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</si>
  <si>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</si>
  <si>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</si>
  <si>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</si>
  <si>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</si>
  <si>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</si>
  <si>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</si>
  <si>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</si>
  <si>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</si>
  <si>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</si>
  <si>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</si>
  <si>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</si>
  <si>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</si>
  <si>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</si>
  <si>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</si>
  <si>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</si>
  <si>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</si>
  <si>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</si>
  <si>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</si>
  <si>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</si>
  <si>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</si>
  <si>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</si>
  <si>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</si>
  <si>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</si>
  <si>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</si>
  <si>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</si>
  <si>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</si>
  <si>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</si>
  <si>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</si>
  <si>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</si>
  <si>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</si>
  <si>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</si>
  <si>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</si>
  <si>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</si>
  <si>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</si>
  <si>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</si>
  <si>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</si>
  <si>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</si>
  <si>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</si>
  <si>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</si>
  <si>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</si>
  <si>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</si>
  <si>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</si>
  <si>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</si>
  <si>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</si>
  <si>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</si>
  <si>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</si>
  <si>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</si>
  <si>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</si>
  <si>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</si>
  <si>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</si>
  <si>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</si>
  <si>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</si>
  <si>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</si>
  <si>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</si>
  <si>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</si>
  <si>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</si>
  <si>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</si>
  <si>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</si>
  <si>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</si>
  <si>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</si>
  <si>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</si>
  <si>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</si>
  <si>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</si>
  <si>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</si>
  <si>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</si>
  <si>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</si>
  <si>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</si>
  <si>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</si>
  <si>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</si>
  <si>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</si>
  <si>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</si>
  <si>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</si>
  <si>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</si>
  <si>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</si>
  <si>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</si>
  <si>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</si>
  <si>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</si>
  <si>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</si>
  <si>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</si>
  <si>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</si>
  <si>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</si>
  <si>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</si>
  <si>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</si>
  <si>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</si>
  <si>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</si>
  <si>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</si>
  <si>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</si>
  <si>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</si>
  <si>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</si>
  <si>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</si>
  <si>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</si>
  <si>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</si>
  <si>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</si>
  <si>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</si>
  <si>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</si>
  <si>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</si>
  <si>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</si>
  <si>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</si>
  <si>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</si>
  <si>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</si>
  <si>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</si>
  <si>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</si>
  <si>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</si>
  <si>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</si>
  <si>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</si>
  <si>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</si>
  <si>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</si>
  <si>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</si>
  <si>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</si>
  <si>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</si>
  <si>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</si>
  <si>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</si>
  <si>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</si>
  <si>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</si>
  <si>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</si>
  <si>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</si>
  <si>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</si>
  <si>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</si>
  <si>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</si>
  <si>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</si>
  <si>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</si>
  <si>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</si>
  <si>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</si>
  <si>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</si>
  <si>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</si>
  <si>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</si>
  <si>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</si>
  <si>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</si>
  <si>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</si>
  <si>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</si>
  <si>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</si>
  <si>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</si>
  <si>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</si>
  <si>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</si>
  <si>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</si>
  <si>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</si>
  <si>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</si>
  <si>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</si>
  <si>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</si>
  <si>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</si>
  <si>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</si>
  <si>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</si>
  <si>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</si>
  <si>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</si>
  <si>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</si>
  <si>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</si>
  <si>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</si>
  <si>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</si>
  <si>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</si>
  <si>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</si>
  <si>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</si>
  <si>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</si>
  <si>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</si>
  <si>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</si>
  <si>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</si>
  <si>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</si>
  <si>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</si>
  <si>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</si>
  <si>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</si>
  <si>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</si>
  <si>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</si>
  <si>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</si>
  <si>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</si>
  <si>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</si>
  <si>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</si>
  <si>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</si>
  <si>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</si>
  <si>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</si>
  <si>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</si>
  <si>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</si>
  <si>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</si>
  <si>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</si>
  <si>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</si>
  <si>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</si>
  <si>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</si>
  <si>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</si>
  <si>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</si>
  <si>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</si>
  <si>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</si>
  <si>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</si>
  <si>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</si>
  <si>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</si>
  <si>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</si>
  <si>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</si>
  <si>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</si>
  <si>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</si>
  <si>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</si>
  <si>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</si>
  <si>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</si>
  <si>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</si>
  <si>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</si>
  <si>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</si>
  <si>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</si>
  <si>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</si>
  <si>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</si>
  <si>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</si>
  <si>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</si>
  <si>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</si>
  <si>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</si>
  <si>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</si>
  <si>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</si>
  <si>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</si>
  <si>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</si>
  <si>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</si>
  <si>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</si>
  <si>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</si>
  <si>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</si>
  <si>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</si>
  <si>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</si>
  <si>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</si>
  <si>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</si>
  <si>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</si>
  <si>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</si>
  <si>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</si>
  <si>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</si>
  <si>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</si>
  <si>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</si>
  <si>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</si>
  <si>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</si>
  <si>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</si>
  <si>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</si>
  <si>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</si>
  <si>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</si>
  <si>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</si>
  <si>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</si>
  <si>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</si>
  <si>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</si>
  <si>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</si>
  <si>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</si>
  <si>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</si>
  <si>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</si>
  <si>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</si>
  <si>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</si>
  <si>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</si>
  <si>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</si>
  <si>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</si>
  <si>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</si>
  <si>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</si>
  <si>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</si>
  <si>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</si>
  <si>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</si>
  <si>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</si>
  <si>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</si>
  <si>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</si>
  <si>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</si>
  <si>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</si>
  <si>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</si>
  <si>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</si>
  <si>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</si>
  <si>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</si>
  <si>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</si>
  <si>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</si>
  <si>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</si>
  <si>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</si>
  <si>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</si>
  <si>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</si>
  <si>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</si>
  <si>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</si>
  <si>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</si>
  <si>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</si>
  <si>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</si>
  <si>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</si>
  <si>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</si>
  <si>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</si>
  <si>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</si>
  <si>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</si>
  <si>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</si>
  <si>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</si>
  <si>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</si>
  <si>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</si>
  <si>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</si>
  <si>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</si>
  <si>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</si>
  <si>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</si>
  <si>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</si>
  <si>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</si>
  <si>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</si>
  <si>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</si>
  <si>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</si>
  <si>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</si>
  <si>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</si>
  <si>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</si>
  <si>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</si>
  <si>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</si>
  <si>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</si>
  <si>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</si>
  <si>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</si>
  <si>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</si>
  <si>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</si>
  <si>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</si>
  <si>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</si>
  <si>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</si>
  <si>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</si>
  <si>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</si>
  <si>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</si>
  <si>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</si>
  <si>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</si>
  <si>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</si>
  <si>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</si>
  <si>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</si>
  <si>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</si>
  <si>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</si>
  <si>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</si>
  <si>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</si>
  <si>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</si>
  <si>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</si>
  <si>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</si>
  <si>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</si>
  <si>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</si>
  <si>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</si>
  <si>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</si>
  <si>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</si>
  <si>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</si>
  <si>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</si>
  <si>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</si>
  <si>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</si>
  <si>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</si>
  <si>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</si>
  <si>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</si>
  <si>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</si>
  <si>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</si>
  <si>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</si>
  <si>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</si>
  <si>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</si>
  <si>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</si>
  <si>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</si>
  <si>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</si>
  <si>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</si>
  <si>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</si>
  <si>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</si>
  <si>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</si>
  <si>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</si>
  <si>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</si>
  <si>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</si>
  <si>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</si>
  <si>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</si>
  <si>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</si>
  <si>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</si>
  <si>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</si>
  <si>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</si>
  <si>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</si>
  <si>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</si>
  <si>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</si>
  <si>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</si>
  <si>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</si>
  <si>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</si>
  <si>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</si>
  <si>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</si>
  <si>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</si>
  <si>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</si>
  <si>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</si>
  <si>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</si>
  <si>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</si>
  <si>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</si>
  <si>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</si>
  <si>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</si>
  <si>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</si>
  <si>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</si>
  <si>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</si>
  <si>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</si>
  <si>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</si>
  <si>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</si>
  <si>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</si>
  <si>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</si>
  <si>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</si>
  <si>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</si>
  <si>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</si>
  <si>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</si>
  <si>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</si>
  <si>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</si>
  <si>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</si>
  <si>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</si>
  <si>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</si>
  <si>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</si>
  <si>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</si>
  <si>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</si>
  <si>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</si>
  <si>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</si>
  <si>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</si>
  <si>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</si>
  <si>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</si>
  <si>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</si>
  <si>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</si>
  <si>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</si>
  <si>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</si>
  <si>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</si>
  <si>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</si>
  <si>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</si>
  <si>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</si>
  <si>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</si>
  <si>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</si>
  <si>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</si>
  <si>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</si>
  <si>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</si>
  <si>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</si>
  <si>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</si>
  <si>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</si>
  <si>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</si>
  <si>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</si>
  <si>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</si>
  <si>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</si>
  <si>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</si>
  <si>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</si>
  <si>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</si>
  <si>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</si>
  <si>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</si>
  <si>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</si>
  <si>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</si>
  <si>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</si>
  <si>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</si>
  <si>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</si>
  <si>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</si>
  <si>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</si>
  <si>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</si>
  <si>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</si>
  <si>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</si>
  <si>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</si>
  <si>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</si>
  <si>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</si>
  <si>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</si>
  <si>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</si>
  <si>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</si>
  <si>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</si>
  <si>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</si>
  <si>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</si>
  <si>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</si>
  <si>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</si>
  <si>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</si>
  <si>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</si>
  <si>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</si>
  <si>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</si>
  <si>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</si>
  <si>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</si>
  <si>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</si>
  <si>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</si>
  <si>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</si>
  <si>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</si>
  <si>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</si>
  <si>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</si>
  <si>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</si>
  <si>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</si>
  <si>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</si>
  <si>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</si>
  <si>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</si>
  <si>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</si>
  <si>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</si>
  <si>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</si>
  <si>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</si>
  <si>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</si>
  <si>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</si>
  <si>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</si>
  <si>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</si>
  <si>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</si>
  <si>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</si>
  <si>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</si>
  <si>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</si>
  <si>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</si>
  <si>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</si>
  <si>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</si>
  <si>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</si>
  <si>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</si>
  <si>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</si>
  <si>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</si>
  <si>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</si>
  <si>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</si>
  <si>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</si>
  <si>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</si>
  <si>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</si>
  <si>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</si>
  <si>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</si>
  <si>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</si>
  <si>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</si>
  <si>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</si>
  <si>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</si>
  <si>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</si>
  <si>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</si>
  <si>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</si>
  <si>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</si>
  <si>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</si>
  <si>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</si>
  <si>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</si>
  <si>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</si>
  <si>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</si>
  <si>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</si>
  <si>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</si>
  <si>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</si>
  <si>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</si>
  <si>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</si>
  <si>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</si>
  <si>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</si>
  <si>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</si>
  <si>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</si>
  <si>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</si>
  <si>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</si>
  <si>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</si>
  <si>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</si>
  <si>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</si>
  <si>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</si>
  <si>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</si>
  <si>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</si>
  <si>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</si>
  <si>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</si>
  <si>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</si>
  <si>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</si>
  <si>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</si>
  <si>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</si>
  <si>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</si>
  <si>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</si>
  <si>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</si>
  <si>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</si>
  <si>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</si>
  <si>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</si>
  <si>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</si>
  <si>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</si>
  <si>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</si>
  <si>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</si>
  <si>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</si>
  <si>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</si>
  <si>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</si>
  <si>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</si>
  <si>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</si>
  <si>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</si>
  <si>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</si>
  <si>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</si>
  <si>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</si>
  <si>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</si>
  <si>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</si>
  <si>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</si>
  <si>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</si>
  <si>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</si>
  <si>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</si>
  <si>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</si>
  <si>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</si>
  <si>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</si>
  <si>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</si>
  <si>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</si>
  <si>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</si>
  <si>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</si>
  <si>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</si>
  <si>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</si>
  <si>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</si>
  <si>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</si>
  <si>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</si>
  <si>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</si>
  <si>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</si>
  <si>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</si>
  <si>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</si>
  <si>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</si>
  <si>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</si>
  <si>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</si>
  <si>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</si>
  <si>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</si>
  <si>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</si>
  <si>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</si>
  <si>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</si>
  <si>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</si>
  <si>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</si>
  <si>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</si>
  <si>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</si>
  <si>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</si>
  <si>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</si>
  <si>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</si>
  <si>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</si>
  <si>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</si>
  <si>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</si>
  <si>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</si>
  <si>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</si>
  <si>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</si>
  <si>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</si>
  <si>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</si>
  <si>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</si>
  <si>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</si>
  <si>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</si>
  <si>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</si>
  <si>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</si>
  <si>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</si>
  <si>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</si>
  <si>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</si>
  <si>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</si>
  <si>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</si>
  <si>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</si>
  <si>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</si>
  <si>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</si>
  <si>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</si>
  <si>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</si>
  <si>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</si>
  <si>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</si>
  <si>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</si>
  <si>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</si>
  <si>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</si>
  <si>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</si>
  <si>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</si>
  <si>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</si>
  <si>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</si>
  <si>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</si>
  <si>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</si>
  <si>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</si>
  <si>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</si>
  <si>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</si>
  <si>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</si>
  <si>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</si>
  <si>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</si>
  <si>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</si>
  <si>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</si>
  <si>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</si>
  <si>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</si>
  <si>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</si>
  <si>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</si>
  <si>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</si>
  <si>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</si>
  <si>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</si>
  <si>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</si>
  <si>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</si>
  <si>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</si>
  <si>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</si>
  <si>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</si>
  <si>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</si>
  <si>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</si>
  <si>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</si>
  <si>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</si>
  <si>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</si>
  <si>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</si>
  <si>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</si>
  <si>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</si>
  <si>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</si>
  <si>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</si>
  <si>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</si>
  <si>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</si>
  <si>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</si>
  <si>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</si>
  <si>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</si>
  <si>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</si>
  <si>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</si>
  <si>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</si>
  <si>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</si>
  <si>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</si>
  <si>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</si>
  <si>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</si>
  <si>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</si>
  <si>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</si>
  <si>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</si>
  <si>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</si>
  <si>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</si>
  <si>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</si>
  <si>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</si>
  <si>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</si>
  <si>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</si>
  <si>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</si>
  <si>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</si>
  <si>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</si>
  <si>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</si>
  <si>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</si>
  <si>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</si>
  <si>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</si>
  <si>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</si>
  <si>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</si>
  <si>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</si>
  <si>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</si>
  <si>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</si>
  <si>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</si>
  <si>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</si>
  <si>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</si>
  <si>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</si>
  <si>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</si>
  <si>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</si>
  <si>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</si>
  <si>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</si>
  <si>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</si>
  <si>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</si>
  <si>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</si>
  <si>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</si>
  <si>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</si>
  <si>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</si>
  <si>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</si>
  <si>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</si>
  <si>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</si>
  <si>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</si>
  <si>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</si>
  <si>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</si>
  <si>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</si>
  <si>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</si>
  <si>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</si>
  <si>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</si>
  <si>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</si>
  <si>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</si>
  <si>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</si>
  <si>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</si>
  <si>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</si>
  <si>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</si>
  <si>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</si>
  <si>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</si>
  <si>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</si>
  <si>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</si>
  <si>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</si>
  <si>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</si>
  <si>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</si>
  <si>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</si>
  <si>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</si>
  <si>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</si>
  <si>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</si>
  <si>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</si>
  <si>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</si>
  <si>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</si>
  <si>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</si>
  <si>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</si>
  <si>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</si>
  <si>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</si>
  <si>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</si>
  <si>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</si>
  <si>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</si>
  <si>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</si>
  <si>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</si>
  <si>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</si>
  <si>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</si>
  <si>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</si>
  <si>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</si>
  <si>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</si>
  <si>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</si>
  <si>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</si>
  <si>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</si>
  <si>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</si>
  <si>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</si>
  <si>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</si>
  <si>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</si>
  <si>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</si>
  <si>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</si>
  <si>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</si>
  <si>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</si>
  <si>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</si>
  <si>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</si>
  <si>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</si>
  <si>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</si>
  <si>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</si>
  <si>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</si>
  <si>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</si>
  <si>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</si>
  <si>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</si>
  <si>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</si>
  <si>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</si>
  <si>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</si>
  <si>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</si>
  <si>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</si>
  <si>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</si>
  <si>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</si>
  <si>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</si>
  <si>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</si>
  <si>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</si>
  <si>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</si>
  <si>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</si>
  <si>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</si>
  <si>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</si>
  <si>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</si>
  <si>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</si>
  <si>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</si>
  <si>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</si>
  <si>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</si>
  <si>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</si>
  <si>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</si>
  <si>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</si>
  <si>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</si>
  <si>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</si>
  <si>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</si>
  <si>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</si>
  <si>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</si>
  <si>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</si>
  <si>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</si>
  <si>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</si>
  <si>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</si>
  <si>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</si>
  <si>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</si>
  <si>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</si>
  <si>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</si>
  <si>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</si>
  <si>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</si>
  <si>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</si>
  <si>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</si>
  <si>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</si>
  <si>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</si>
  <si>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</si>
  <si>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</si>
  <si>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</si>
  <si>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</si>
  <si>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</si>
  <si>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</si>
  <si>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</si>
  <si>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</si>
  <si>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</si>
  <si>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</si>
  <si>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</si>
  <si>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</si>
  <si>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</si>
  <si>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</si>
  <si>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</si>
  <si>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</si>
  <si>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</si>
  <si>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</si>
  <si>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</si>
  <si>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</si>
  <si>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</si>
  <si>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</si>
  <si>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</si>
  <si>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</si>
  <si>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</si>
  <si>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</si>
  <si>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</si>
  <si>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</si>
  <si>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</si>
  <si>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</si>
  <si>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</si>
  <si>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</si>
  <si>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</si>
  <si>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</si>
  <si>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</si>
  <si>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</si>
  <si>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</si>
  <si>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</si>
  <si>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</si>
  <si>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</si>
  <si>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</si>
  <si>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</si>
  <si>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</si>
  <si>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</si>
  <si>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</si>
  <si>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</si>
  <si>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</si>
  <si>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</si>
  <si>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</si>
  <si>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</si>
  <si>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</si>
  <si>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</si>
  <si>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</si>
  <si>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</si>
  <si>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</si>
  <si>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</si>
  <si>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</si>
  <si>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</si>
  <si>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</si>
  <si>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</si>
  <si>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</si>
  <si>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</si>
  <si>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</si>
  <si>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</si>
  <si>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</si>
  <si>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</si>
  <si>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</si>
  <si>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</si>
  <si>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</si>
  <si>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</si>
  <si>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</si>
  <si>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</si>
  <si>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</si>
  <si>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</si>
  <si>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</si>
  <si>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</si>
  <si>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</si>
  <si>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</si>
  <si>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</si>
  <si>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</si>
  <si>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</si>
  <si>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</si>
  <si>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</si>
  <si>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</si>
  <si>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</si>
  <si>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</si>
  <si>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</si>
  <si>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</si>
  <si>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</si>
  <si>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</si>
  <si>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</si>
  <si>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</si>
  <si>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</si>
  <si>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</si>
  <si>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</si>
  <si>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</si>
  <si>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</si>
  <si>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</si>
  <si>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</si>
  <si>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</si>
  <si>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</si>
  <si>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</si>
  <si>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</si>
  <si>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</si>
  <si>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</si>
  <si>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</si>
  <si>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</si>
  <si>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</si>
  <si>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</si>
  <si>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</si>
  <si>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</si>
  <si>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</si>
  <si>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</si>
  <si>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</si>
  <si>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</si>
  <si>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</si>
  <si>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</si>
  <si>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</si>
  <si>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</si>
  <si>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</si>
  <si>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</si>
  <si>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</si>
  <si>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</si>
  <si>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</si>
  <si>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</si>
  <si>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</si>
  <si>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</si>
  <si>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</si>
  <si>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</si>
  <si>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</si>
  <si>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</si>
  <si>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</si>
  <si>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</si>
  <si>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</si>
  <si>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</si>
  <si>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</si>
  <si>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</si>
  <si>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</si>
  <si>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</si>
  <si>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</si>
  <si>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</si>
  <si>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</si>
  <si>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</si>
  <si>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</si>
  <si>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</si>
  <si>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</si>
  <si>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</si>
  <si>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</si>
  <si>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</si>
  <si>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</si>
  <si>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</si>
  <si>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</si>
  <si>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</si>
  <si>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</si>
  <si>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</si>
  <si>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</si>
  <si>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</si>
  <si>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</si>
  <si>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</si>
  <si>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</si>
  <si>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</si>
  <si>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</si>
  <si>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</si>
  <si>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</si>
  <si>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</si>
  <si>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</si>
  <si>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</si>
  <si>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</si>
  <si>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</si>
  <si>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</si>
  <si>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</si>
  <si>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</si>
  <si>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</si>
  <si>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</si>
  <si>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</si>
  <si>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</si>
  <si>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</si>
  <si>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</si>
  <si>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</si>
  <si>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</si>
  <si>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</si>
  <si>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</si>
  <si>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</si>
  <si>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</si>
  <si>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</si>
  <si>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</si>
  <si>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</si>
  <si>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</si>
  <si>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</si>
  <si>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</si>
  <si>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</si>
  <si>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</si>
  <si>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</si>
  <si>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</si>
  <si>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</si>
  <si>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</si>
  <si>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</si>
  <si>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</si>
  <si>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</si>
  <si>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</si>
  <si>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</si>
  <si>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</si>
  <si>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</si>
  <si>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</si>
  <si>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</si>
  <si>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</si>
  <si>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</si>
  <si>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</si>
  <si>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</si>
  <si>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</si>
  <si>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</si>
  <si>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</si>
  <si>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</si>
  <si>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</si>
  <si>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</si>
  <si>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</si>
  <si>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</si>
  <si>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</si>
  <si>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</si>
  <si>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</si>
  <si>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</si>
  <si>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</si>
  <si>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</si>
  <si>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</si>
  <si>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</si>
  <si>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</si>
  <si>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</si>
  <si>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</si>
  <si>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</si>
  <si>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</si>
  <si>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</si>
  <si>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</si>
  <si>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</si>
  <si>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</si>
  <si>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</si>
  <si>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</si>
  <si>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</si>
  <si>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</si>
  <si>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</si>
  <si>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</si>
  <si>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</si>
  <si>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</si>
  <si>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</si>
  <si>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</si>
  <si>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</si>
  <si>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</si>
  <si>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</si>
  <si>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</si>
  <si>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</si>
  <si>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</si>
  <si>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</si>
  <si>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</si>
  <si>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</si>
  <si>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</si>
  <si>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</si>
  <si>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</si>
  <si>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</si>
  <si>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</si>
  <si>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</si>
  <si>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</si>
  <si>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</si>
  <si>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</si>
  <si>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</si>
  <si>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</si>
  <si>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</si>
  <si>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</si>
  <si>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</si>
  <si>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</si>
  <si>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</si>
  <si>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</si>
  <si>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</si>
  <si>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</si>
  <si>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</si>
  <si>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</si>
  <si>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</si>
  <si>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</si>
  <si>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</si>
  <si>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</si>
  <si>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</si>
  <si>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</si>
  <si>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</si>
  <si>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</si>
  <si>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</si>
  <si>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</si>
  <si>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</si>
  <si>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</si>
  <si>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</si>
  <si>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</si>
  <si>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</si>
  <si>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</si>
  <si>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</si>
  <si>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</si>
  <si>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</si>
  <si>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</si>
  <si>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</si>
  <si>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</si>
  <si>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</si>
  <si>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</si>
  <si>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</si>
  <si>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</si>
  <si>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</si>
  <si>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</si>
  <si>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</si>
  <si>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</si>
  <si>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</si>
  <si>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</si>
  <si>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</si>
  <si>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</si>
  <si>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</si>
  <si>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</si>
  <si>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</si>
  <si>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</si>
  <si>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</si>
  <si>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</si>
  <si>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</si>
  <si>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</si>
  <si>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</si>
  <si>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</si>
  <si>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</si>
  <si>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</si>
  <si>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</si>
  <si>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</si>
  <si>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</si>
  <si>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</si>
  <si>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</si>
  <si>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</si>
  <si>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</si>
  <si>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</si>
  <si>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</si>
  <si>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</si>
  <si>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</si>
  <si>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</si>
  <si>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</si>
  <si>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</si>
  <si>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</si>
  <si>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</si>
  <si>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</si>
  <si>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</si>
  <si>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</si>
  <si>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</si>
  <si>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</si>
  <si>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</si>
  <si>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</si>
  <si>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</si>
  <si>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</si>
  <si>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</si>
  <si>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</si>
  <si>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</si>
  <si>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</si>
  <si>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</si>
  <si>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</si>
  <si>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</si>
  <si>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</si>
  <si>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</si>
  <si>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</si>
  <si>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</si>
  <si>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</si>
  <si>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</si>
  <si>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</si>
  <si>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</si>
  <si>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</si>
  <si>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</si>
  <si>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</si>
  <si>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</si>
  <si>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</si>
  <si>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</si>
  <si>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</si>
  <si>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</si>
  <si>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</si>
  <si>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</si>
  <si>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</si>
  <si>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</si>
  <si>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</si>
  <si>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</si>
  <si>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</si>
  <si>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</si>
  <si>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</si>
  <si>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</si>
  <si>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</si>
  <si>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</si>
  <si>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</si>
  <si>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</si>
  <si>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</si>
  <si>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</si>
  <si>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</si>
  <si>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</si>
  <si>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</si>
  <si>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</si>
  <si>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</si>
  <si>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</si>
  <si>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</si>
  <si>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</si>
  <si>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</si>
  <si>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</si>
  <si>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</si>
  <si>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</si>
  <si>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</si>
  <si>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</si>
  <si>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</si>
  <si>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</si>
  <si>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</si>
  <si>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</si>
  <si>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</si>
  <si>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</si>
  <si>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</si>
  <si>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</si>
  <si>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</si>
  <si>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</si>
  <si>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</si>
  <si>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</si>
  <si>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</si>
  <si>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</si>
  <si>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</si>
  <si>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</si>
  <si>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</si>
  <si>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</si>
  <si>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</si>
  <si>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</si>
  <si>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</si>
  <si>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</si>
  <si>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</si>
  <si>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</si>
  <si>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</si>
  <si>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</si>
  <si>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</si>
  <si>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</si>
  <si>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</si>
  <si>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</si>
  <si>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</si>
  <si>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</si>
  <si>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</si>
  <si>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</si>
  <si>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</si>
  <si>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</si>
  <si>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</si>
  <si>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</si>
  <si>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</si>
  <si>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</si>
  <si>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</si>
  <si>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</si>
  <si>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</si>
  <si>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</si>
  <si>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</si>
  <si>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</si>
  <si>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</si>
  <si>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</si>
  <si>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</si>
  <si>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</si>
  <si>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</si>
  <si>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</si>
  <si>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</si>
  <si>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</si>
  <si>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</si>
  <si>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</si>
  <si>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</si>
  <si>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</si>
  <si>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</si>
  <si>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</si>
  <si>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</si>
  <si>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</si>
  <si>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</si>
  <si>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</si>
  <si>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</si>
  <si>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</si>
  <si>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</si>
  <si>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</si>
  <si>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</si>
  <si>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</si>
  <si>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</si>
  <si>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</si>
  <si>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</si>
  <si>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</si>
  <si>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</si>
  <si>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</si>
  <si>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</si>
  <si>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</si>
  <si>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</si>
  <si>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</si>
  <si>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</si>
  <si>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</si>
  <si>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</si>
  <si>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</si>
  <si>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</si>
  <si>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</si>
  <si>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</si>
  <si>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</si>
  <si>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</si>
  <si>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</si>
  <si>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</si>
  <si>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</si>
  <si>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</si>
  <si>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</si>
  <si>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</si>
  <si>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</si>
  <si>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</si>
  <si>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</si>
  <si>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</si>
  <si>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</si>
  <si>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</si>
  <si>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</si>
  <si>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</si>
  <si>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</si>
  <si>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</si>
  <si>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</si>
  <si>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</si>
  <si>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</si>
  <si>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</si>
  <si>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</si>
  <si>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</si>
  <si>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</si>
  <si>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</si>
  <si>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</si>
  <si>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</si>
  <si>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</si>
  <si>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</si>
  <si>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</si>
  <si>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</si>
  <si>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</si>
  <si>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</si>
  <si>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</si>
  <si>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</si>
  <si>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</si>
  <si>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</si>
  <si>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</si>
  <si>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</si>
  <si>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</si>
  <si>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</si>
  <si>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</si>
  <si>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</si>
  <si>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</si>
  <si>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</si>
  <si>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</si>
  <si>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</si>
  <si>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</si>
  <si>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</si>
  <si>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</si>
  <si>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</si>
  <si>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</si>
  <si>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</si>
  <si>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</si>
  <si>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</si>
  <si>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</si>
  <si>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</si>
  <si>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</si>
  <si>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</si>
  <si>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</si>
  <si>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</si>
  <si>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</si>
  <si>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</si>
  <si>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</si>
  <si>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</si>
  <si>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</si>
  <si>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</si>
  <si>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</si>
  <si>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</si>
  <si>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</si>
  <si>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</si>
  <si>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</si>
  <si>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</si>
  <si>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</si>
  <si>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</si>
  <si>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</si>
  <si>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</si>
  <si>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</si>
  <si>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</si>
  <si>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</si>
  <si>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</si>
  <si>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</si>
  <si>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</si>
  <si>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</si>
  <si>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</si>
  <si>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</si>
  <si>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</si>
  <si>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</si>
  <si>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</si>
  <si>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</si>
  <si>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</si>
  <si>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</si>
  <si>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</si>
  <si>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</si>
  <si>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</si>
  <si>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</si>
  <si>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</si>
  <si>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</si>
  <si>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</si>
  <si>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</si>
  <si>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</si>
  <si>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</si>
  <si>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</si>
  <si>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</si>
  <si>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</si>
  <si>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</si>
  <si>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</si>
  <si>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</si>
  <si>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</si>
  <si>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</si>
  <si>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</si>
  <si>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</si>
  <si>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</si>
  <si>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</si>
  <si>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</si>
  <si>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</si>
  <si>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</si>
  <si>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</si>
  <si>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</si>
  <si>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</si>
  <si>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</si>
  <si>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</si>
  <si>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</si>
  <si>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</si>
  <si>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</si>
  <si>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</si>
  <si>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</si>
  <si>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</si>
  <si>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</si>
  <si>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</si>
  <si>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</si>
  <si>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</si>
  <si>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</si>
  <si>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</si>
  <si>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</si>
  <si>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</si>
  <si>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</si>
  <si>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</si>
  <si>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</si>
  <si>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</si>
  <si>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</si>
  <si>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</si>
  <si>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</si>
  <si>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</si>
  <si>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</si>
  <si>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</si>
  <si>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</si>
  <si>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</si>
  <si>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</si>
  <si>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</si>
  <si>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</si>
  <si>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</si>
  <si>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</si>
  <si>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</si>
  <si>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</si>
  <si>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</si>
  <si>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</si>
  <si>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</si>
  <si>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</si>
  <si>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</si>
  <si>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</si>
  <si>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</si>
  <si>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</si>
  <si>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</si>
  <si>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</si>
  <si>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</si>
  <si>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</si>
  <si>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</si>
  <si>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</si>
  <si>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</si>
  <si>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</si>
  <si>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</si>
  <si>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</si>
  <si>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</si>
  <si>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</si>
  <si>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</si>
  <si>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</si>
  <si>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</si>
  <si>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</si>
  <si>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</si>
  <si>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</si>
  <si>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</si>
  <si>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</si>
  <si>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</si>
  <si>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</si>
  <si>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</si>
  <si>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</si>
  <si>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</si>
  <si>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</si>
  <si>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</si>
  <si>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</si>
  <si>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</si>
  <si>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</si>
  <si>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</si>
  <si>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</si>
  <si>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</si>
  <si>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</si>
  <si>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</si>
  <si>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</si>
  <si>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</si>
  <si>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</si>
  <si>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</si>
  <si>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</si>
  <si>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</si>
  <si>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</si>
  <si>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</si>
  <si>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</si>
  <si>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</si>
  <si>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</si>
  <si>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</si>
  <si>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</si>
  <si>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</si>
  <si>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</si>
  <si>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</si>
  <si>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</si>
  <si>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</si>
  <si>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</si>
  <si>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</si>
  <si>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</si>
  <si>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</si>
  <si>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</si>
  <si>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</si>
  <si>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</si>
  <si>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</si>
  <si>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</si>
  <si>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</si>
  <si>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</si>
  <si>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</si>
  <si>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</si>
  <si>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</si>
  <si>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</si>
  <si>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</si>
  <si>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</si>
  <si>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</si>
  <si>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</si>
  <si>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</si>
  <si>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</si>
  <si>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</si>
  <si>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</si>
  <si>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</si>
  <si>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</si>
  <si>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</si>
  <si>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</si>
  <si>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</si>
  <si>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</si>
  <si>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</si>
  <si>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</si>
  <si>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</si>
  <si>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</si>
  <si>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</si>
  <si>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</si>
  <si>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</si>
  <si>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</si>
  <si>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</si>
  <si>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</si>
  <si>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</si>
  <si>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</si>
  <si>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</si>
  <si>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</si>
  <si>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</si>
  <si>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</si>
  <si>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</si>
  <si>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</si>
  <si>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</si>
  <si>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</si>
  <si>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</si>
  <si>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</si>
  <si>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</si>
  <si>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</si>
  <si>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</si>
  <si>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</si>
  <si>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</si>
  <si>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</si>
  <si>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</si>
  <si>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</si>
  <si>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</si>
  <si>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</si>
  <si>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</si>
  <si>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</si>
  <si>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</si>
  <si>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</si>
  <si>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</si>
  <si>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</si>
  <si>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</si>
  <si>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</si>
  <si>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</si>
  <si>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</si>
  <si>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</si>
  <si>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</si>
  <si>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</si>
  <si>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</si>
  <si>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</si>
  <si>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</si>
  <si>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</si>
  <si>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</si>
  <si>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</si>
  <si>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</si>
  <si>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</si>
  <si>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</si>
  <si>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</si>
  <si>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</si>
  <si>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</si>
  <si>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</si>
  <si>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</si>
  <si>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</si>
  <si>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</si>
  <si>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</si>
  <si>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</si>
  <si>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</si>
  <si>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</si>
  <si>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</si>
  <si>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</si>
  <si>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</si>
  <si>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</si>
  <si>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</si>
  <si>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</si>
  <si>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</si>
  <si>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</si>
  <si>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</si>
  <si>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</si>
  <si>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</si>
  <si>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</si>
  <si>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</si>
  <si>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</si>
  <si>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</si>
  <si>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</si>
  <si>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</si>
  <si>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</si>
  <si>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</si>
  <si>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</si>
  <si>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</si>
  <si>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</si>
  <si>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</si>
  <si>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</si>
  <si>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</si>
  <si>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</si>
  <si>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</si>
  <si>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</si>
  <si>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</si>
  <si>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</si>
  <si>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</si>
  <si>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</si>
  <si>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</si>
  <si>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</si>
  <si>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</si>
  <si>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</si>
  <si>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</si>
  <si>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</si>
  <si>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</si>
  <si>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</si>
  <si>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</si>
  <si>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</si>
  <si>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</si>
  <si>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</si>
  <si>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</si>
  <si>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</si>
  <si>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</si>
  <si>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</si>
  <si>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</si>
  <si>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</si>
  <si>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</si>
  <si>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</si>
  <si>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</si>
  <si>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</si>
  <si>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</si>
  <si>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</si>
  <si>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</si>
  <si>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</si>
  <si>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</si>
  <si>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</si>
  <si>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</si>
  <si>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</si>
  <si>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</si>
  <si>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</si>
  <si>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</si>
  <si>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</si>
  <si>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</si>
  <si>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</si>
  <si>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</si>
  <si>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</si>
  <si>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</si>
  <si>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</si>
  <si>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</si>
  <si>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</si>
  <si>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</si>
  <si>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</si>
  <si>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</si>
  <si>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</si>
  <si>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</si>
  <si>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</si>
  <si>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</si>
  <si>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</si>
  <si>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</si>
  <si>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</si>
  <si>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</si>
  <si>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</si>
  <si>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</si>
  <si>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</si>
  <si>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</si>
  <si>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</si>
  <si>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</si>
  <si>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</si>
  <si>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</si>
  <si>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</si>
  <si>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</si>
  <si>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</si>
  <si>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</si>
  <si>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</si>
  <si>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</si>
  <si>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</si>
  <si>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</si>
  <si>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</si>
  <si>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</si>
  <si>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</si>
  <si>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</si>
  <si>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</si>
  <si>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</si>
  <si>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</si>
  <si>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</si>
  <si>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</si>
  <si>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</si>
  <si>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</si>
  <si>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</si>
  <si>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</si>
  <si>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</si>
  <si>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</si>
  <si>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</si>
  <si>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</si>
  <si>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</si>
  <si>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</si>
  <si>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</si>
  <si>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</si>
  <si>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</si>
  <si>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</si>
  <si>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</si>
  <si>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</si>
  <si>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</si>
  <si>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</si>
  <si>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</si>
  <si>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</si>
  <si>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</si>
  <si>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</si>
  <si>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</si>
  <si>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</si>
  <si>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</si>
  <si>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</si>
  <si>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</si>
  <si>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</si>
  <si>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</si>
  <si>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</si>
  <si>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</si>
  <si>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</si>
  <si>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</si>
  <si>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</si>
  <si>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</si>
  <si>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</si>
  <si>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</si>
  <si>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</si>
  <si>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</si>
  <si>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</si>
  <si>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</si>
  <si>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</si>
  <si>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</si>
  <si>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</si>
  <si>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</si>
  <si>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</si>
  <si>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</si>
  <si>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</si>
  <si>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</si>
  <si>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</si>
  <si>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</si>
  <si>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</si>
  <si>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</si>
  <si>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</si>
  <si>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</si>
  <si>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</si>
  <si>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</si>
  <si>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</si>
  <si>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</si>
  <si>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</si>
  <si>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</si>
  <si>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</si>
  <si>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</si>
  <si>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</si>
  <si>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</si>
  <si>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</si>
  <si>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</si>
  <si>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</si>
  <si>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</si>
  <si>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</si>
  <si>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</si>
  <si>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</si>
  <si>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</si>
  <si>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</si>
  <si>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</si>
  <si>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</si>
  <si>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</si>
  <si>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</si>
  <si>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</si>
  <si>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</si>
  <si>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</si>
  <si>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</si>
  <si>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</si>
  <si>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</si>
  <si>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</si>
  <si>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</si>
  <si>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</si>
  <si>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</si>
  <si>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</si>
  <si>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</si>
  <si>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</si>
  <si>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</si>
  <si>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</si>
  <si>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</si>
  <si>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</si>
  <si>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</si>
  <si>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</si>
  <si>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</si>
  <si>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</si>
  <si>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</si>
  <si>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</si>
  <si>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</si>
  <si>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</si>
  <si>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</si>
  <si>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</si>
  <si>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</si>
  <si>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</si>
  <si>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</si>
  <si>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</si>
  <si>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</si>
  <si>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</si>
  <si>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</si>
  <si>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</si>
  <si>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</si>
  <si>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</si>
  <si>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</si>
  <si>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</si>
  <si>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</si>
  <si>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</si>
  <si>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</si>
  <si>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</si>
  <si>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</si>
  <si>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</si>
  <si>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</si>
  <si>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</si>
  <si>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</si>
  <si>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</si>
  <si>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</si>
  <si>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</si>
  <si>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</si>
  <si>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</si>
  <si>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</si>
  <si>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</si>
  <si>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</si>
  <si>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</si>
  <si>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</si>
  <si>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</si>
  <si>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</si>
  <si>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</si>
  <si>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</si>
  <si>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</si>
  <si>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</si>
  <si>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</si>
  <si>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</si>
  <si>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</si>
  <si>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</si>
  <si>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</si>
  <si>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</si>
  <si>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</si>
  <si>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</si>
  <si>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</si>
  <si>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</si>
  <si>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</si>
  <si>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</si>
  <si>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</si>
  <si>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</si>
  <si>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</si>
  <si>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</si>
  <si>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</si>
  <si>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</si>
  <si>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</si>
  <si>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</si>
  <si>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</si>
  <si>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</si>
  <si>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</si>
  <si>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</si>
  <si>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</si>
  <si>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</si>
  <si>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</si>
  <si>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</si>
  <si>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</si>
  <si>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</si>
  <si>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</si>
  <si>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</si>
  <si>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</si>
  <si>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</si>
  <si>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</si>
  <si>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</si>
  <si>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</si>
  <si>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</si>
  <si>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</si>
  <si>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</si>
  <si>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</si>
  <si>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</si>
  <si>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</si>
  <si>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</si>
  <si>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</si>
  <si>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</si>
  <si>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</si>
  <si>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</si>
  <si>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</si>
  <si>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</si>
  <si>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</si>
  <si>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</si>
  <si>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</si>
  <si>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</si>
  <si>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</si>
  <si>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</si>
  <si>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</si>
  <si>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</si>
  <si>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</si>
  <si>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</si>
  <si>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</si>
  <si>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</si>
  <si>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</si>
  <si>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</si>
  <si>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</si>
  <si>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</si>
  <si>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</si>
  <si>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</si>
  <si>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</si>
  <si>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</si>
  <si>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</si>
  <si>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</si>
  <si>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</si>
  <si>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</si>
  <si>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</si>
  <si>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</si>
  <si>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</si>
  <si>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</si>
  <si>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</si>
  <si>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</si>
  <si>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</si>
  <si>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</si>
  <si>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</si>
  <si>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</si>
  <si>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</si>
  <si>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</si>
  <si>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</si>
  <si>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</si>
  <si>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</si>
  <si>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</si>
  <si>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</si>
  <si>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</si>
  <si>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</si>
  <si>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</si>
  <si>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</si>
  <si>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</si>
  <si>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</si>
  <si>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</si>
  <si>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</si>
  <si>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</si>
  <si>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</si>
  <si>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</si>
  <si>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</si>
  <si>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</si>
  <si>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</si>
  <si>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</si>
  <si>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</si>
  <si>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</si>
  <si>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</si>
  <si>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</si>
  <si>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</si>
  <si>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</si>
  <si>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</si>
  <si>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</si>
  <si>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</si>
  <si>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</si>
  <si>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</si>
  <si>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</si>
  <si>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</si>
  <si>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</si>
  <si>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</si>
  <si>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</si>
  <si>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</si>
  <si>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</si>
  <si>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</si>
  <si>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</si>
  <si>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</si>
  <si>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</si>
  <si>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</si>
  <si>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</si>
  <si>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</si>
  <si>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</si>
  <si>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</si>
  <si>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</si>
  <si>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</si>
  <si>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</si>
  <si>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</si>
  <si>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</si>
  <si>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</si>
  <si>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</si>
  <si>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</si>
  <si>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</si>
  <si>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</si>
  <si>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</si>
  <si>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</si>
  <si>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</si>
  <si>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</si>
  <si>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</si>
  <si>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</si>
  <si>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</si>
  <si>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</si>
  <si>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</si>
  <si>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</si>
  <si>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</si>
  <si>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</si>
  <si>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</si>
  <si>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</si>
  <si>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</si>
  <si>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</si>
  <si>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</si>
  <si>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</si>
  <si>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</si>
  <si>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</si>
  <si>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</si>
  <si>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</si>
  <si>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</si>
  <si>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</si>
  <si>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</si>
  <si>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</si>
  <si>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</si>
  <si>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</si>
  <si>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</si>
  <si>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</si>
  <si>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</si>
  <si>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</si>
  <si>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</si>
  <si>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</si>
  <si>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</si>
  <si>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</si>
  <si>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</si>
  <si>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</si>
  <si>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</si>
  <si>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</si>
  <si>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</si>
  <si>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</si>
  <si>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</si>
  <si>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</si>
  <si>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</si>
  <si>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</si>
  <si>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</si>
  <si>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</si>
  <si>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</si>
  <si>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</si>
  <si>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</si>
  <si>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</si>
  <si>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</si>
  <si>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</si>
  <si>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</si>
  <si>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</si>
  <si>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</si>
  <si>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</si>
  <si>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</si>
  <si>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</si>
  <si>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</si>
  <si>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</si>
  <si>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</si>
  <si>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</si>
  <si>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</si>
  <si>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</si>
  <si>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</si>
  <si>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</si>
  <si>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</si>
  <si>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</si>
  <si>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</si>
  <si>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</si>
  <si>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</si>
  <si>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</si>
  <si>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</si>
  <si>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</si>
  <si>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</si>
  <si>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</si>
  <si>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</si>
  <si>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</si>
  <si>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</si>
  <si>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</si>
  <si>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</si>
  <si>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</si>
  <si>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</si>
  <si>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</si>
  <si>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</si>
  <si>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</si>
  <si>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</si>
  <si>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</si>
  <si>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</si>
  <si>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</si>
  <si>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</si>
  <si>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</si>
  <si>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</si>
  <si>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</si>
  <si>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</si>
  <si>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</si>
  <si>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</si>
  <si>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</si>
  <si>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</si>
  <si>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</si>
  <si>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</si>
  <si>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</si>
  <si>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</si>
  <si>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</si>
  <si>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</si>
  <si>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</si>
  <si>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</si>
  <si>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</si>
  <si>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</si>
  <si>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</si>
  <si>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</si>
  <si>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</si>
  <si>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</si>
  <si>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</si>
  <si>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</si>
  <si>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</si>
  <si>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</si>
  <si>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</si>
  <si>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</si>
  <si>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</si>
  <si>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</si>
  <si>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</si>
  <si>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</si>
  <si>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</si>
  <si>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</si>
  <si>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</si>
  <si>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</si>
  <si>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</si>
  <si>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</si>
  <si>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</si>
  <si>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</si>
  <si>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</si>
  <si>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</si>
  <si>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</si>
  <si>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</si>
  <si>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</si>
  <si>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</si>
  <si>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</si>
  <si>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</si>
  <si>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</si>
  <si>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</si>
  <si>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</si>
  <si>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</si>
  <si>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</si>
  <si>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</si>
  <si>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</si>
  <si>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</si>
  <si>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</si>
  <si>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</si>
  <si>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</si>
  <si>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</si>
  <si>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</si>
  <si>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</si>
  <si>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</si>
  <si>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</si>
  <si>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</si>
  <si>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</si>
  <si>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</si>
  <si>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</si>
  <si>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</si>
  <si>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</si>
  <si>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</si>
  <si>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</si>
  <si>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</si>
  <si>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</si>
  <si>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</si>
  <si>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</si>
  <si>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</si>
  <si>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</si>
  <si>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</si>
  <si>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</si>
  <si>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</si>
  <si>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</si>
  <si>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</si>
  <si>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</si>
  <si>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</si>
  <si>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</si>
  <si>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</si>
  <si>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</si>
  <si>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</si>
  <si>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</si>
  <si>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</si>
  <si>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</si>
  <si>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</si>
  <si>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</si>
  <si>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</si>
  <si>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</si>
  <si>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</si>
  <si>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</si>
  <si>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</si>
  <si>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</si>
  <si>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</si>
  <si>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</si>
  <si>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</si>
  <si>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</si>
  <si>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</si>
  <si>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</si>
  <si>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</si>
  <si>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</si>
  <si>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</si>
  <si>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</si>
  <si>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</si>
  <si>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</si>
  <si>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</si>
  <si>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</si>
  <si>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</si>
  <si>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</si>
  <si>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</si>
  <si>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</si>
  <si>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</si>
  <si>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</si>
  <si>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</si>
  <si>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</si>
  <si>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</si>
  <si>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</si>
  <si>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</si>
  <si>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</si>
  <si>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</si>
  <si>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</si>
  <si>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</si>
  <si>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</si>
  <si>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</si>
  <si>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</si>
  <si>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</si>
  <si>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</si>
  <si>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</si>
  <si>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</si>
  <si>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</si>
  <si>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</si>
  <si>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</si>
  <si>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</si>
  <si>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</si>
  <si>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</si>
  <si>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</si>
  <si>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</si>
  <si>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</si>
  <si>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</si>
  <si>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</si>
  <si>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</si>
  <si>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</si>
  <si>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</si>
  <si>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</si>
  <si>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</si>
  <si>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</si>
  <si>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</si>
  <si>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</si>
  <si>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</si>
  <si>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</si>
  <si>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</si>
  <si>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</si>
  <si>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</si>
  <si>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</si>
  <si>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</si>
  <si>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</si>
  <si>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</si>
  <si>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</si>
  <si>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</si>
  <si>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</si>
  <si>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</si>
  <si>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</si>
  <si>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</si>
  <si>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</si>
  <si>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</si>
  <si>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</si>
  <si>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</si>
  <si>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</si>
  <si>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</si>
  <si>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</si>
  <si>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</si>
  <si>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</si>
  <si>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</si>
  <si>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</si>
  <si>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</si>
  <si>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</si>
  <si>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</si>
  <si>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</si>
  <si>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</si>
  <si>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</si>
  <si>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</si>
  <si>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</si>
  <si>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</si>
  <si>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</si>
  <si>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</si>
  <si>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</si>
  <si>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</si>
  <si>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</si>
  <si>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</si>
  <si>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</si>
  <si>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</si>
  <si>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</si>
  <si>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</si>
  <si>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</si>
  <si>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</si>
  <si>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</si>
  <si>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</si>
  <si>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</si>
  <si>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</si>
  <si>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</si>
  <si>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</si>
  <si>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</si>
  <si>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</si>
  <si>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</si>
  <si>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</si>
  <si>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</si>
  <si>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</si>
  <si>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</si>
  <si>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</si>
  <si>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</si>
  <si>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</si>
  <si>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</si>
  <si>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</si>
  <si>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</si>
  <si>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</si>
  <si>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</si>
  <si>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</si>
  <si>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</si>
  <si>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</si>
  <si>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</si>
  <si>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</si>
  <si>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</si>
  <si>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</si>
  <si>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</si>
  <si>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</si>
  <si>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</si>
  <si>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</si>
  <si>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</si>
  <si>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</si>
  <si>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</si>
  <si>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</si>
  <si>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</si>
  <si>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</si>
  <si>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</si>
  <si>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</si>
  <si>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</si>
  <si>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</si>
  <si>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</si>
  <si>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</si>
  <si>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</si>
  <si>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</si>
  <si>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</si>
  <si>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</si>
  <si>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</si>
  <si>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</si>
  <si>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</si>
  <si>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</si>
  <si>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</si>
  <si>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</si>
  <si>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</si>
  <si>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</si>
  <si>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</si>
  <si>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</si>
  <si>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</si>
  <si>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</si>
  <si>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</si>
  <si>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</si>
  <si>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</si>
  <si>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</si>
  <si>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</si>
  <si>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</si>
  <si>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</si>
  <si>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</si>
  <si>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</si>
  <si>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</si>
  <si>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</si>
  <si>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</si>
  <si>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</si>
  <si>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</si>
  <si>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</si>
  <si>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</si>
  <si>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</si>
  <si>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</si>
  <si>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</si>
  <si>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</si>
  <si>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</si>
  <si>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</si>
  <si>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</si>
  <si>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</si>
  <si>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</si>
  <si>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</si>
  <si>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</si>
  <si>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</si>
  <si>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</si>
  <si>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</si>
  <si>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</si>
  <si>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</si>
  <si>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</si>
  <si>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</si>
  <si>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</si>
  <si>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</si>
  <si>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</si>
  <si>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</si>
  <si>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</si>
  <si>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</si>
  <si>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</si>
  <si>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</si>
  <si>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</si>
  <si>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</si>
  <si>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</si>
  <si>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</si>
  <si>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</si>
  <si>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</si>
  <si>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</si>
  <si>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</si>
  <si>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</si>
  <si>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</si>
  <si>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</si>
  <si>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</si>
  <si>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</si>
  <si>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</si>
  <si>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</si>
  <si>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</si>
  <si>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</si>
  <si>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</si>
  <si>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</si>
  <si>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</si>
  <si>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</si>
  <si>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</si>
  <si>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</si>
  <si>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</si>
  <si>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</si>
  <si>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</si>
  <si>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</si>
  <si>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</si>
  <si>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</si>
  <si>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</si>
  <si>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</si>
  <si>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</si>
  <si>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</si>
  <si>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</si>
  <si>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</si>
  <si>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</si>
  <si>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</si>
  <si>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</si>
  <si>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</si>
  <si>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</si>
  <si>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</si>
  <si>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</si>
  <si>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</si>
  <si>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</si>
  <si>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</si>
  <si>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</si>
  <si>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</si>
  <si>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</si>
  <si>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</si>
  <si>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</si>
  <si>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</si>
  <si>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</si>
  <si>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</si>
  <si>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</si>
  <si>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</si>
  <si>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</si>
  <si>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</si>
  <si>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</si>
  <si>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</si>
  <si>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</si>
  <si>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</si>
  <si>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</si>
  <si>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</si>
  <si>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</si>
  <si>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</si>
  <si>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</si>
  <si>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</si>
  <si>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</si>
  <si>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</si>
  <si>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</si>
  <si>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</si>
  <si>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</si>
  <si>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</si>
  <si>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</si>
  <si>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</si>
  <si>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</si>
  <si>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</si>
  <si>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</si>
  <si>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</si>
  <si>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</si>
  <si>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</si>
  <si>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</si>
  <si>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</si>
  <si>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</si>
  <si>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</si>
  <si>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</si>
  <si>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</si>
  <si>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</si>
  <si>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</si>
  <si>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</si>
  <si>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</si>
  <si>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</si>
  <si>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</si>
  <si>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</si>
  <si>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</si>
  <si>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</si>
  <si>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</si>
  <si>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</si>
  <si>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</si>
  <si>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</si>
  <si>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</si>
  <si>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</si>
  <si>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</si>
  <si>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</si>
  <si>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</si>
  <si>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</si>
  <si>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</si>
  <si>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</si>
  <si>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</si>
  <si>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</si>
  <si>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</si>
  <si>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</si>
  <si>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</si>
  <si>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</si>
  <si>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</si>
  <si>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</si>
  <si>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</si>
  <si>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</si>
  <si>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</si>
  <si>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</si>
  <si>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</si>
  <si>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</si>
  <si>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</si>
  <si>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</si>
  <si>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</si>
  <si>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</si>
  <si>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</si>
  <si>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</si>
  <si>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</si>
  <si>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</si>
  <si>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</si>
  <si>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</si>
  <si>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</si>
  <si>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</si>
  <si>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</si>
  <si>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</si>
  <si>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</si>
  <si>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</si>
  <si>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</si>
  <si>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</si>
  <si>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</si>
  <si>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</si>
  <si>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</si>
  <si>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</si>
  <si>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</si>
  <si>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</si>
  <si>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</si>
  <si>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</si>
  <si>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</si>
  <si>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</si>
  <si>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</si>
  <si>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</si>
  <si>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</si>
  <si>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</si>
  <si>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</si>
  <si>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</si>
  <si>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</si>
  <si>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</si>
  <si>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</si>
  <si>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</si>
  <si>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</si>
  <si>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</si>
  <si>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</si>
  <si>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</si>
  <si>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</si>
  <si>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</si>
  <si>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</si>
  <si>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</si>
  <si>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</si>
  <si>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</si>
  <si>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</si>
  <si>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</si>
  <si>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</si>
  <si>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</si>
  <si>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</si>
  <si>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</si>
  <si>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</si>
  <si>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</si>
  <si>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</si>
  <si>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</si>
  <si>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</si>
  <si>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</si>
  <si>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</si>
  <si>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</si>
  <si>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</si>
  <si>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</si>
  <si>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</si>
  <si>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</si>
  <si>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</si>
  <si>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</si>
  <si>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</si>
  <si>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</si>
  <si>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</si>
  <si>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</si>
  <si>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</si>
  <si>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</si>
  <si>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</si>
  <si>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</si>
  <si>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</si>
  <si>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</si>
  <si>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</si>
  <si>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</si>
  <si>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</si>
  <si>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</si>
  <si>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</si>
  <si>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</si>
  <si>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</si>
  <si>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</si>
  <si>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</si>
  <si>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</si>
  <si>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</si>
  <si>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</si>
  <si>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</si>
  <si>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</si>
  <si>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</si>
  <si>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</si>
  <si>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</si>
  <si>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</si>
  <si>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</si>
  <si>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</si>
  <si>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</si>
  <si>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</si>
  <si>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</si>
  <si>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</si>
  <si>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</si>
  <si>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</si>
  <si>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</si>
  <si>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</si>
  <si>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</si>
  <si>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</si>
  <si>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</si>
  <si>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</si>
  <si>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</si>
  <si>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</si>
  <si>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</si>
  <si>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</si>
  <si>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</si>
  <si>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</si>
  <si>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</si>
  <si>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</si>
  <si>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</si>
  <si>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</si>
  <si>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</si>
  <si>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</si>
  <si>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</si>
  <si>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</si>
  <si>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</si>
  <si>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</si>
  <si>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</si>
  <si>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</si>
  <si>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</si>
  <si>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</si>
  <si>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</si>
  <si>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</si>
  <si>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</si>
  <si>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</si>
  <si>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</si>
  <si>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</si>
  <si>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</si>
  <si>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</si>
  <si>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</si>
  <si>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</si>
  <si>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</si>
  <si>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</si>
  <si>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</si>
  <si>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</si>
  <si>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</si>
  <si>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</si>
  <si>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</si>
  <si>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</si>
  <si>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</si>
  <si>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</si>
  <si>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</si>
  <si>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</si>
  <si>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</si>
  <si>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</si>
  <si>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</si>
  <si>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</si>
  <si>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</si>
  <si>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</si>
  <si>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</si>
  <si>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</si>
  <si>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</si>
  <si>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</si>
  <si>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</si>
  <si>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</si>
  <si>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</si>
  <si>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</si>
  <si>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</si>
  <si>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</si>
  <si>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</si>
  <si>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</si>
  <si>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</si>
  <si>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</si>
  <si>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</si>
  <si>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</si>
  <si>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</si>
  <si>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</si>
  <si>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</si>
  <si>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</si>
  <si>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</si>
  <si>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</si>
  <si>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</si>
  <si>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</si>
  <si>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</si>
  <si>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</si>
  <si>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</si>
  <si>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</si>
  <si>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</si>
  <si>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</si>
  <si>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</si>
  <si>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</si>
  <si>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</si>
  <si>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</si>
  <si>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</si>
  <si>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</si>
  <si>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</si>
  <si>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</si>
  <si>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</si>
  <si>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</si>
  <si>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</si>
  <si>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</si>
  <si>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</si>
  <si>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</si>
  <si>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</si>
  <si>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</si>
  <si>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</si>
  <si>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</si>
  <si>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</si>
  <si>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</si>
  <si>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</si>
  <si>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</si>
  <si>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</si>
  <si>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</si>
  <si>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</si>
  <si>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</si>
  <si>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</si>
  <si>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</si>
  <si>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</si>
  <si>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</si>
  <si>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</si>
  <si>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</si>
  <si>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</si>
  <si>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</si>
  <si>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</si>
  <si>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</si>
  <si>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</si>
  <si>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</si>
  <si>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</si>
  <si>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</si>
  <si>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</si>
  <si>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</si>
  <si>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</si>
  <si>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</si>
  <si>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</si>
  <si>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</si>
  <si>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</si>
  <si>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</si>
  <si>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</si>
  <si>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</si>
  <si>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</si>
  <si>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</si>
  <si>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</si>
  <si>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</si>
  <si>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</si>
  <si>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</si>
  <si>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</si>
  <si>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</si>
  <si>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</si>
  <si>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</si>
  <si>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</si>
  <si>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</si>
  <si>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</si>
  <si>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</si>
  <si>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</si>
  <si>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</si>
  <si>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</si>
  <si>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</si>
  <si>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</si>
  <si>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</si>
  <si>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</si>
  <si>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</si>
  <si>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</si>
  <si>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</si>
  <si>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</si>
  <si>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</si>
  <si>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</si>
  <si>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</si>
  <si>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</si>
  <si>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</si>
  <si>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</si>
  <si>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</si>
  <si>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</si>
  <si>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</si>
  <si>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</si>
  <si>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</si>
  <si>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</si>
  <si>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</si>
  <si>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</si>
  <si>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</si>
  <si>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</si>
  <si>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</si>
  <si>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</si>
  <si>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</si>
  <si>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</si>
  <si>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</si>
  <si>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</si>
  <si>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</si>
  <si>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</si>
  <si>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</si>
  <si>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</si>
  <si>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</si>
  <si>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</si>
  <si>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</si>
  <si>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</si>
  <si>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</si>
  <si>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</si>
  <si>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</si>
  <si>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</si>
  <si>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</si>
  <si>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</si>
  <si>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</si>
  <si>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</si>
  <si>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</si>
  <si>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</si>
  <si>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</si>
  <si>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</si>
  <si>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</si>
  <si>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</si>
  <si>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</si>
  <si>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</si>
  <si>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</si>
  <si>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</si>
  <si>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</si>
  <si>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</si>
  <si>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</si>
  <si>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</si>
  <si>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</si>
  <si>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</si>
  <si>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</si>
  <si>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</si>
  <si>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</si>
  <si>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</si>
  <si>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</si>
  <si>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</si>
  <si>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</si>
  <si>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</si>
  <si>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</si>
  <si>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</si>
  <si>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</si>
  <si>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</si>
  <si>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</si>
  <si>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</si>
  <si>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</si>
  <si>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</si>
  <si>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</si>
  <si>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</si>
  <si>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</si>
  <si>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</si>
  <si>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</si>
  <si>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</si>
  <si>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</si>
  <si>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</si>
  <si>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</si>
  <si>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</si>
  <si>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</si>
  <si>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</si>
  <si>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</si>
  <si>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</si>
  <si>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</si>
  <si>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</si>
  <si>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</si>
  <si>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</si>
  <si>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</si>
  <si>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</si>
  <si>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</si>
  <si>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</si>
  <si>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</si>
  <si>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</si>
  <si>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</si>
  <si>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</si>
  <si>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</si>
  <si>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</si>
  <si>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</si>
  <si>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</si>
  <si>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</si>
  <si>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</si>
  <si>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</si>
  <si>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</si>
  <si>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</si>
  <si>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</si>
  <si>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</si>
  <si>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</si>
  <si>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</si>
  <si>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</si>
  <si>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</si>
  <si>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</si>
  <si>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</si>
  <si>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</si>
  <si>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</si>
  <si>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</si>
  <si>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</si>
  <si>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</si>
  <si>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</si>
  <si>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</si>
  <si>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</si>
  <si>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</si>
  <si>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</si>
  <si>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</si>
  <si>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</si>
  <si>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</si>
  <si>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</si>
  <si>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</si>
  <si>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</si>
  <si>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</si>
  <si>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</si>
  <si>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</si>
  <si>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</si>
  <si>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</si>
  <si>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</si>
  <si>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</si>
  <si>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</si>
  <si>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</si>
  <si>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</si>
  <si>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</si>
  <si>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</si>
  <si>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</si>
  <si>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</si>
  <si>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</si>
  <si>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</si>
  <si>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</si>
  <si>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</si>
  <si>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</si>
  <si>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</si>
  <si>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</si>
  <si>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</si>
  <si>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</si>
  <si>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</si>
  <si>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</si>
  <si>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</si>
  <si>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</si>
  <si>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</si>
  <si>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</si>
  <si>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</si>
  <si>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</si>
  <si>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</si>
  <si>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</si>
  <si>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</si>
  <si>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</si>
  <si>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</si>
  <si>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</si>
  <si>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</si>
  <si>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</si>
  <si>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</si>
  <si>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</si>
  <si>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</si>
  <si>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</si>
  <si>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</si>
  <si>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</si>
  <si>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</si>
  <si>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</si>
  <si>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</si>
  <si>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</si>
  <si>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</si>
  <si>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</si>
  <si>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</si>
  <si>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</si>
  <si>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</si>
  <si>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</si>
  <si>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</si>
  <si>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</si>
  <si>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</si>
  <si>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</si>
  <si>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</si>
  <si>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</si>
  <si>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</si>
  <si>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</si>
  <si>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</si>
  <si>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</si>
  <si>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</si>
  <si>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</si>
  <si>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</si>
  <si>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</si>
  <si>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</si>
  <si>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</si>
  <si>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</si>
  <si>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</si>
  <si>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</si>
  <si>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</si>
  <si>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</si>
  <si>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</si>
  <si>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</si>
  <si>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</si>
  <si>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</si>
  <si>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</si>
  <si>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</si>
  <si>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</si>
  <si>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</si>
  <si>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</si>
  <si>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</si>
  <si>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</si>
  <si>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</si>
  <si>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</si>
  <si>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</si>
  <si>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</si>
  <si>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</si>
  <si>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</si>
  <si>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</si>
  <si>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</si>
  <si>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</si>
  <si>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</si>
  <si>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</si>
  <si>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</si>
  <si>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</si>
  <si>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</si>
  <si>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</si>
  <si>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</si>
  <si>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</si>
  <si>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</si>
  <si>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</si>
  <si>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</si>
  <si>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</si>
  <si>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</si>
  <si>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</si>
  <si>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</si>
  <si>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</si>
  <si>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</si>
  <si>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</si>
  <si>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</si>
  <si>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</si>
  <si>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</si>
  <si>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</si>
  <si>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</si>
  <si>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</si>
  <si>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</si>
  <si>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</si>
  <si>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</si>
  <si>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</si>
  <si>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</si>
  <si>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</si>
  <si>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</si>
  <si>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</si>
  <si>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</si>
  <si>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</si>
  <si>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</si>
  <si>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</si>
  <si>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</si>
  <si>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</si>
  <si>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</si>
  <si>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</si>
  <si>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</si>
  <si>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</si>
  <si>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</si>
  <si>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</si>
  <si>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</si>
  <si>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</si>
  <si>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</si>
  <si>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</si>
  <si>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</si>
  <si>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</si>
  <si>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</si>
  <si>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</si>
  <si>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</si>
  <si>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</si>
  <si>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</si>
  <si>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</si>
  <si>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</si>
  <si>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</si>
  <si>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</si>
  <si>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</si>
  <si>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</si>
  <si>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</si>
  <si>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</si>
  <si>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</si>
  <si>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</si>
  <si>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</si>
  <si>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</si>
  <si>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</si>
  <si>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</si>
  <si>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</si>
  <si>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</si>
  <si>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</si>
  <si>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</si>
  <si>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</si>
  <si>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</si>
  <si>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</si>
  <si>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</si>
  <si>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</si>
  <si>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</si>
  <si>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</si>
  <si>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</si>
  <si>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</si>
  <si>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</si>
  <si>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</si>
  <si>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</si>
  <si>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</si>
  <si>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</si>
  <si>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</si>
  <si>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</si>
  <si>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</si>
  <si>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</si>
  <si>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</si>
  <si>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</si>
  <si>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</si>
  <si>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</si>
  <si>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</si>
  <si>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</si>
  <si>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</si>
  <si>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</si>
  <si>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</si>
  <si>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</si>
  <si>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</si>
  <si>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</si>
  <si>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</si>
  <si>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</si>
  <si>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</si>
  <si>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</si>
  <si>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</si>
  <si>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</si>
  <si>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</si>
  <si>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</si>
  <si>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</si>
  <si>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</si>
  <si>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</si>
  <si>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</si>
  <si>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</si>
  <si>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</si>
  <si>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</si>
  <si>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</si>
  <si>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</si>
  <si>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</si>
  <si>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</si>
  <si>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</si>
  <si>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</si>
  <si>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</si>
  <si>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</si>
  <si>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</si>
  <si>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</si>
  <si>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</si>
  <si>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</si>
  <si>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</si>
  <si>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</si>
  <si>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</si>
  <si>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</si>
  <si>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</si>
  <si>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</si>
  <si>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</si>
  <si>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</si>
  <si>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</si>
  <si>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</si>
  <si>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</si>
  <si>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</si>
  <si>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</si>
  <si>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</si>
  <si>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</si>
  <si>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</si>
  <si>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</si>
  <si>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</si>
  <si>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</si>
  <si>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</si>
  <si>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</si>
  <si>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</si>
  <si>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</si>
  <si>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</si>
  <si>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</si>
  <si>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</si>
  <si>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</si>
  <si>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</si>
  <si>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</si>
  <si>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</si>
  <si>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</si>
  <si>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</si>
  <si>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</si>
  <si>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</si>
  <si>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</si>
  <si>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</si>
  <si>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</si>
  <si>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</si>
  <si>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</si>
  <si>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</si>
  <si>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</si>
  <si>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</si>
  <si>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</si>
  <si>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</si>
  <si>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</si>
  <si>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</si>
  <si>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</si>
  <si>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</si>
  <si>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</si>
  <si>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</si>
  <si>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</si>
  <si>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</si>
  <si>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</si>
  <si>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</si>
  <si>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</si>
  <si>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</si>
  <si>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</si>
  <si>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</si>
  <si>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</si>
  <si>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</si>
  <si>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</si>
  <si>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</si>
  <si>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</si>
  <si>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</si>
  <si>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</si>
  <si>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</si>
  <si>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</si>
  <si>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</si>
  <si>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</si>
  <si>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</si>
  <si>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</si>
  <si>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</si>
  <si>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</si>
  <si>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</si>
  <si>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</si>
  <si>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</si>
  <si>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</si>
  <si>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</si>
  <si>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</si>
  <si>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</si>
  <si>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</si>
  <si>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</si>
  <si>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</si>
  <si>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</si>
  <si>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</si>
  <si>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</si>
  <si>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</si>
  <si>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</si>
  <si>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</si>
  <si>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</si>
  <si>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</si>
  <si>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</si>
  <si>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</si>
  <si>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</si>
  <si>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</si>
  <si>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</si>
  <si>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</si>
  <si>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</si>
  <si>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</si>
  <si>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</si>
  <si>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</si>
  <si>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</si>
  <si>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</si>
  <si>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</si>
  <si>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</si>
  <si>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</si>
  <si>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</si>
  <si>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</si>
  <si>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</si>
  <si>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</si>
  <si>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</si>
  <si>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</si>
  <si>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</si>
  <si>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</si>
  <si>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</si>
  <si>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</si>
  <si>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</si>
  <si>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</si>
  <si>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</si>
  <si>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</si>
  <si>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</si>
  <si>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</si>
  <si>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</si>
  <si>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</si>
  <si>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</si>
  <si>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</si>
  <si>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</si>
  <si>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</si>
  <si>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</si>
  <si>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</si>
  <si>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</si>
  <si>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</si>
  <si>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</si>
  <si>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</si>
  <si>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</si>
  <si>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</si>
  <si>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</si>
  <si>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</si>
  <si>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</si>
  <si>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</si>
  <si>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</si>
  <si>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</si>
  <si>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</si>
  <si>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</si>
  <si>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</si>
  <si>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</si>
  <si>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</si>
  <si>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</si>
  <si>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</si>
  <si>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</si>
  <si>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</si>
  <si>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</si>
  <si>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</si>
  <si>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</si>
  <si>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</si>
  <si>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</si>
  <si>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</si>
  <si>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</si>
  <si>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</si>
  <si>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</si>
  <si>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</si>
  <si>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</si>
  <si>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</si>
  <si>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</si>
  <si>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</si>
  <si>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</si>
  <si>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</si>
  <si>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</si>
  <si>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</si>
  <si>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</si>
  <si>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</si>
  <si>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</si>
  <si>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</si>
  <si>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</si>
  <si>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</si>
  <si>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</si>
  <si>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</si>
  <si>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</si>
  <si>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</si>
  <si>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</si>
  <si>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</si>
  <si>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</si>
  <si>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</si>
  <si>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</si>
  <si>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</si>
  <si>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</si>
  <si>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</si>
  <si>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</si>
  <si>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</si>
  <si>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</si>
  <si>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</si>
  <si>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</si>
  <si>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</si>
  <si>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</si>
  <si>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</si>
  <si>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</si>
  <si>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</si>
  <si>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</si>
  <si>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</si>
  <si>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</si>
  <si>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</si>
  <si>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</si>
  <si>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</si>
  <si>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</si>
  <si>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</si>
  <si>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</si>
  <si>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</si>
  <si>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</si>
  <si>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</si>
  <si>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</si>
  <si>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</si>
  <si>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</si>
  <si>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</si>
  <si>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</si>
  <si>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</si>
  <si>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</si>
  <si>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</si>
  <si>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</si>
  <si>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</si>
  <si>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</si>
  <si>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</si>
  <si>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</si>
  <si>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</si>
  <si>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</si>
  <si>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</si>
  <si>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</si>
  <si>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</si>
  <si>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</si>
  <si>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</si>
  <si>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</si>
  <si>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</si>
  <si>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</si>
  <si>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</si>
  <si>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</si>
  <si>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</si>
  <si>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</si>
  <si>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</si>
  <si>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</si>
  <si>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</si>
  <si>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</si>
  <si>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</si>
  <si>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</si>
  <si>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</si>
  <si>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</si>
  <si>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</si>
  <si>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</si>
  <si>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</si>
  <si>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</si>
  <si>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</si>
  <si>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</si>
  <si>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</si>
  <si>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</si>
  <si>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</si>
  <si>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</si>
  <si>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</si>
  <si>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</si>
  <si>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</si>
  <si>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</si>
  <si>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</si>
  <si>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</si>
  <si>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</si>
  <si>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</si>
  <si>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</si>
  <si>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</si>
  <si>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</si>
  <si>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</si>
  <si>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</si>
  <si>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</si>
  <si>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</si>
  <si>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</si>
  <si>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</si>
  <si>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</si>
  <si>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</si>
  <si>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</si>
  <si>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</si>
  <si>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</si>
  <si>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</si>
  <si>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</si>
  <si>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</si>
  <si>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</si>
  <si>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</si>
  <si>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</si>
  <si>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</si>
  <si>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</si>
  <si>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</si>
  <si>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</si>
  <si>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</si>
  <si>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</si>
  <si>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</si>
  <si>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</si>
  <si>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</si>
  <si>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</si>
  <si>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</si>
  <si>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</si>
  <si>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</si>
  <si>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</si>
  <si>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</si>
  <si>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</si>
  <si>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</si>
  <si>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</si>
  <si>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</si>
  <si>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</si>
  <si>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</si>
  <si>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</si>
  <si>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</si>
  <si>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</si>
  <si>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</si>
  <si>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</si>
  <si>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</si>
  <si>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</si>
  <si>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</si>
  <si>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</si>
  <si>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</si>
  <si>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</si>
  <si>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</si>
  <si>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</si>
  <si>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</si>
  <si>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</si>
  <si>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</si>
  <si>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</si>
  <si>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</si>
  <si>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</si>
  <si>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</si>
  <si>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</si>
  <si>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</si>
  <si>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</si>
  <si>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</si>
  <si>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</si>
  <si>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</si>
  <si>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</si>
  <si>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</si>
  <si>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</si>
  <si>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</si>
  <si>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</si>
  <si>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</si>
  <si>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</si>
  <si>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</si>
  <si>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</si>
  <si>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</si>
  <si>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</si>
  <si>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</si>
  <si>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</si>
  <si>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</si>
  <si>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</si>
  <si>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</si>
  <si>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</si>
  <si>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</si>
  <si>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</si>
  <si>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</si>
  <si>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</si>
  <si>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</si>
  <si>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</si>
  <si>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</si>
  <si>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</si>
  <si>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</si>
  <si>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</si>
  <si>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</si>
  <si>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</si>
  <si>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</si>
  <si>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</si>
  <si>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</si>
  <si>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</si>
  <si>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</si>
  <si>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</si>
  <si>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</si>
  <si>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</si>
  <si>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</si>
  <si>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</si>
  <si>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</si>
  <si>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</si>
  <si>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</si>
  <si>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</si>
  <si>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</si>
  <si>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</si>
  <si>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</si>
  <si>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</si>
  <si>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</si>
  <si>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</si>
  <si>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</si>
  <si>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</si>
  <si>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</si>
  <si>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</si>
  <si>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</si>
  <si>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</si>
  <si>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</si>
  <si>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</si>
  <si>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</si>
  <si>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</si>
  <si>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</si>
  <si>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</si>
  <si>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</si>
  <si>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</si>
  <si>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</si>
  <si>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</si>
  <si>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</si>
  <si>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</si>
  <si>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</si>
  <si>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</si>
  <si>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</si>
  <si>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</si>
  <si>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</si>
  <si>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</si>
  <si>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</si>
  <si>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</si>
  <si>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</si>
  <si>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</si>
  <si>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</si>
  <si>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</si>
  <si>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</si>
  <si>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</si>
  <si>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</si>
  <si>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</si>
  <si>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</si>
  <si>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</si>
  <si>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</si>
  <si>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</si>
  <si>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</si>
  <si>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</si>
  <si>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</si>
  <si>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</si>
  <si>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</si>
  <si>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</si>
  <si>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</si>
  <si>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</si>
  <si>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</si>
  <si>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</si>
  <si>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</si>
  <si>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</si>
  <si>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</si>
  <si>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</si>
  <si>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</si>
  <si>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</si>
  <si>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</si>
  <si>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</si>
  <si>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</si>
  <si>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</si>
  <si>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</si>
  <si>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</si>
  <si>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</si>
  <si>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</si>
  <si>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</si>
  <si>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</si>
  <si>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</si>
  <si>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</si>
  <si>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</si>
  <si>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</si>
  <si>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</si>
  <si>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</si>
  <si>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</si>
  <si>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</si>
  <si>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</si>
  <si>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</si>
  <si>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</si>
  <si>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</si>
  <si>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</si>
  <si>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</si>
  <si>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</si>
  <si>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</si>
  <si>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</si>
  <si>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</si>
  <si>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</si>
  <si>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</si>
  <si>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</si>
  <si>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</si>
  <si>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</si>
  <si>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</si>
  <si>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</si>
  <si>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</si>
  <si>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</si>
  <si>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</si>
  <si>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</si>
  <si>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</si>
  <si>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</si>
  <si>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</si>
  <si>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</si>
  <si>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</si>
  <si>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</si>
  <si>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</si>
  <si>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</si>
  <si>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</si>
  <si>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</si>
  <si>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</si>
  <si>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</si>
  <si>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</si>
  <si>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</si>
  <si>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</si>
  <si>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</si>
  <si>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</si>
  <si>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</si>
  <si>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</si>
  <si>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</si>
  <si>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</si>
  <si>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</si>
  <si>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</si>
  <si>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</si>
  <si>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</si>
  <si>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</si>
  <si>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</si>
  <si>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</si>
  <si>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</si>
  <si>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</si>
  <si>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</si>
  <si>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</si>
  <si>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</si>
  <si>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</si>
  <si>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</si>
  <si>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</si>
  <si>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</si>
  <si>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</si>
  <si>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</si>
  <si>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</si>
  <si>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</si>
  <si>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</si>
  <si>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</si>
  <si>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</si>
  <si>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</si>
  <si>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</si>
  <si>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</si>
  <si>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</si>
  <si>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</si>
  <si>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</si>
  <si>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</si>
  <si>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</si>
  <si>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</si>
  <si>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</si>
  <si>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</si>
  <si>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</si>
  <si>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</si>
  <si>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</si>
  <si>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</si>
  <si>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</si>
  <si>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</si>
  <si>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</si>
  <si>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</si>
  <si>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</si>
  <si>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</si>
  <si>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</si>
  <si>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</si>
  <si>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</si>
  <si>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</si>
  <si>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</si>
  <si>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</si>
  <si>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</si>
  <si>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</si>
  <si>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</si>
  <si>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</si>
  <si>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</si>
  <si>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</si>
  <si>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</si>
  <si>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</si>
  <si>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</si>
  <si>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</si>
  <si>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</si>
  <si>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</si>
  <si>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</si>
  <si>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</si>
  <si>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</si>
  <si>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</si>
  <si>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</si>
  <si>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</si>
  <si>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</si>
  <si>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</si>
  <si>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</si>
  <si>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</si>
  <si>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</si>
  <si>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</si>
  <si>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</si>
  <si>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</si>
  <si>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</si>
  <si>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</si>
  <si>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</si>
  <si>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</si>
  <si>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</si>
  <si>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</si>
  <si>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</si>
  <si>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</si>
  <si>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</si>
  <si>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</si>
  <si>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</si>
  <si>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</si>
  <si>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</si>
  <si>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</si>
  <si>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</si>
  <si>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</si>
  <si>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</si>
  <si>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</si>
  <si>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</si>
  <si>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</si>
  <si>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</si>
  <si>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</si>
  <si>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</si>
  <si>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</si>
  <si>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</si>
  <si>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</si>
  <si>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</si>
  <si>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</si>
  <si>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</si>
  <si>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</si>
  <si>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</si>
  <si>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</si>
  <si>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</si>
  <si>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</si>
  <si>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</si>
  <si>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</si>
  <si>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</si>
  <si>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</si>
  <si>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</si>
  <si>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</si>
  <si>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</si>
  <si>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</si>
  <si>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</si>
  <si>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</si>
  <si>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</si>
  <si>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</si>
  <si>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</si>
  <si>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</si>
  <si>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</si>
  <si>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</si>
  <si>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</si>
  <si>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</si>
  <si>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</si>
  <si>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</si>
  <si>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</si>
  <si>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</si>
  <si>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</si>
  <si>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</si>
  <si>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</si>
  <si>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</si>
  <si>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</si>
  <si>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</si>
  <si>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</si>
  <si>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</si>
  <si>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</si>
  <si>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</si>
  <si>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</si>
  <si>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</si>
  <si>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</si>
  <si>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</si>
  <si>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</si>
  <si>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</si>
  <si>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</si>
  <si>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</si>
  <si>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</si>
  <si>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</si>
  <si>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</si>
  <si>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</si>
  <si>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</si>
  <si>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</si>
  <si>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</si>
  <si>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</si>
  <si>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</si>
  <si>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</si>
  <si>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</si>
  <si>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</si>
  <si>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</si>
  <si>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</si>
  <si>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</si>
  <si>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</si>
  <si>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</si>
  <si>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</si>
  <si>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</si>
  <si>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</si>
  <si>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</si>
  <si>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</si>
  <si>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</si>
  <si>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</si>
  <si>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</si>
  <si>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</si>
  <si>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</si>
  <si>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</si>
  <si>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</si>
  <si>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</si>
  <si>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</si>
  <si>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</si>
  <si>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</si>
  <si>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</si>
  <si>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</si>
  <si>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</si>
  <si>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</si>
  <si>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</si>
  <si>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</si>
  <si>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</si>
  <si>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</si>
  <si>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</si>
  <si>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</si>
  <si>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</si>
  <si>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</si>
  <si>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</si>
  <si>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</si>
  <si>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</si>
  <si>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</si>
  <si>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</si>
  <si>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</si>
  <si>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</si>
  <si>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</si>
  <si>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</si>
  <si>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</si>
  <si>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</si>
  <si>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</si>
  <si>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</si>
  <si>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</si>
  <si>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</si>
  <si>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</si>
  <si>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</si>
  <si>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</si>
  <si>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</si>
  <si>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</si>
  <si>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</si>
  <si>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</si>
  <si>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</si>
  <si>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</si>
  <si>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</si>
  <si>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</si>
  <si>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</si>
  <si>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</si>
  <si>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</si>
  <si>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</si>
  <si>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</si>
  <si>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</si>
  <si>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</si>
  <si>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</si>
  <si>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</si>
  <si>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</si>
  <si>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</si>
  <si>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</si>
  <si>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</si>
  <si>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</si>
  <si>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</si>
  <si>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</si>
  <si>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</si>
  <si>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</si>
  <si>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</si>
  <si>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</si>
  <si>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</si>
  <si>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</si>
  <si>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</si>
  <si>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</si>
  <si>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</si>
  <si>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</si>
  <si>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</si>
  <si>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</si>
  <si>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</si>
  <si>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</si>
  <si>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</si>
  <si>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</si>
  <si>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</si>
  <si>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</si>
  <si>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</si>
  <si>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</si>
  <si>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</si>
  <si>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</si>
  <si>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</si>
  <si>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</si>
  <si>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</si>
  <si>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</si>
  <si>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</si>
  <si>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</si>
  <si>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</si>
  <si>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</si>
  <si>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</si>
  <si>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</si>
  <si>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</si>
  <si>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</si>
  <si>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</si>
  <si>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</si>
  <si>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</si>
  <si>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</si>
  <si>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</si>
  <si>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</si>
  <si>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</si>
  <si>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</si>
  <si>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</si>
  <si>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</si>
  <si>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</si>
  <si>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</si>
  <si>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</si>
  <si>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</si>
  <si>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</si>
  <si>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</si>
  <si>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</si>
  <si>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</si>
  <si>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</si>
  <si>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</si>
  <si>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</si>
  <si>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</si>
  <si>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</si>
  <si>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</si>
  <si>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</si>
  <si>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</si>
  <si>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</si>
  <si>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</si>
  <si>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</si>
  <si>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</si>
  <si>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</si>
  <si>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</si>
  <si>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</si>
  <si>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</si>
  <si>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</si>
  <si>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</si>
  <si>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</si>
  <si>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</si>
  <si>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</si>
  <si>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</si>
  <si>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</si>
  <si>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</si>
  <si>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</si>
  <si>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</si>
  <si>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</si>
  <si>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</si>
  <si>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</si>
  <si>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</si>
  <si>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</si>
  <si>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</si>
  <si>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</si>
  <si>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</si>
  <si>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</si>
  <si>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</si>
  <si>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</si>
  <si>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</si>
  <si>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</si>
  <si>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</si>
  <si>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</si>
  <si>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</si>
  <si>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</si>
  <si>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</si>
  <si>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</si>
  <si>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</si>
  <si>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</si>
  <si>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</si>
  <si>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</si>
  <si>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</si>
  <si>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</si>
  <si>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</si>
  <si>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</si>
  <si>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</si>
  <si>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</si>
  <si>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</si>
  <si>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</si>
  <si>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</si>
  <si>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</si>
  <si>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</si>
  <si>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</si>
  <si>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</si>
  <si>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</si>
  <si>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</si>
  <si>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</si>
  <si>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</si>
  <si>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</si>
  <si>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</si>
  <si>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</si>
  <si>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</si>
  <si>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</si>
  <si>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</si>
  <si>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</si>
  <si>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</si>
  <si>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</si>
  <si>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</si>
  <si>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</si>
  <si>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</si>
  <si>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</si>
  <si>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</si>
  <si>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</si>
  <si>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</si>
  <si>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</si>
  <si>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</si>
  <si>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</si>
  <si>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</si>
  <si>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</si>
  <si>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</si>
  <si>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</si>
  <si>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</si>
  <si>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</si>
  <si>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</si>
  <si>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</si>
  <si>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</si>
  <si>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</si>
  <si>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</si>
  <si>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</si>
  <si>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</si>
  <si>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</si>
  <si>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</si>
  <si>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</si>
  <si>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</si>
  <si>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</si>
  <si>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</si>
  <si>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</si>
  <si>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</si>
  <si>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</si>
  <si>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</si>
  <si>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</si>
  <si>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</si>
  <si>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</si>
  <si>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</si>
  <si>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</si>
  <si>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</si>
  <si>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</si>
  <si>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</si>
  <si>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</si>
  <si>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</si>
  <si>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</si>
  <si>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</si>
  <si>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</si>
  <si>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</si>
  <si>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</si>
  <si>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</si>
  <si>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</si>
  <si>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</si>
  <si>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</si>
  <si>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</si>
  <si>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</si>
  <si>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</si>
  <si>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</si>
  <si>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</si>
  <si>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</si>
  <si>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</si>
  <si>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</si>
  <si>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</si>
  <si>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</si>
  <si>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</si>
  <si>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</si>
  <si>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</si>
  <si>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</si>
  <si>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</si>
  <si>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</si>
  <si>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</si>
  <si>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</si>
  <si>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</si>
  <si>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</si>
  <si>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</si>
  <si>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</si>
  <si>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</si>
  <si>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</si>
  <si>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</si>
  <si>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</si>
  <si>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</si>
  <si>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</si>
  <si>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</si>
  <si>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</si>
  <si>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</si>
  <si>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</si>
  <si>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</si>
  <si>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</si>
  <si>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</si>
  <si>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</si>
  <si>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</si>
  <si>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</si>
  <si>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</si>
  <si>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</si>
  <si>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</si>
  <si>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</si>
  <si>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</si>
  <si>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</si>
  <si>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</si>
  <si>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</si>
  <si>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</si>
  <si>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</si>
  <si>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</si>
  <si>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</si>
  <si>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</si>
  <si>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</si>
  <si>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</si>
  <si>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</si>
  <si>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</si>
  <si>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</si>
  <si>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</si>
  <si>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</si>
  <si>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</si>
  <si>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</si>
  <si>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</si>
  <si>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</si>
  <si>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</si>
  <si>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</si>
  <si>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</si>
  <si>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</si>
  <si>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</si>
  <si>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</si>
  <si>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</si>
  <si>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</si>
  <si>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</si>
  <si>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</si>
  <si>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</si>
  <si>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</si>
  <si>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</si>
  <si>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</si>
  <si>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22824 VELEUČILIŠTE U ŠIBENIKU</t>
  </si>
  <si>
    <t>ŠIBENIK, 26.9.2022</t>
  </si>
  <si>
    <t>FRANE UREM</t>
  </si>
  <si>
    <t>099 2739650</t>
  </si>
  <si>
    <t>frane.urem@vus.hr</t>
  </si>
  <si>
    <t xml:space="preserve">KK.09.1.2.01.0012 
Studentski dom Palacin
</t>
  </si>
  <si>
    <t>Ministartsvo znanosti i obrazovanja</t>
  </si>
  <si>
    <t xml:space="preserve">
Pridonijeti će se poboljšanju uvjeta pristupa visokom obrazovanju i standarda studenata na području Šibensko – kninske županije. Povećati će se kapaciteti i kvaliteta studentskog smještaja studenata s naglaskom na studente u nepovoljnom položaju.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</si>
</sst>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\ _k_n_-;\-* #,##0.00\ _k_n_-;_-* &quot;-&quot;??\ _k_n_-;_-@_-"/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sz val="10"/>
      <color rgb="FF000000"/>
      <name val="Open Sans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43" fontId="23" fillId="0" borderId="0" applyFont="0" applyFill="0" applyBorder="0" applyAlignment="0" applyProtection="0"/>
    <xf numFmtId="0" fontId="86" fillId="0" borderId="0"/>
    <xf numFmtId="0" fontId="24" fillId="21" borderId="0"/>
  </cellStyleXfs>
  <cellXfs count="38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135" applyFont="1" applyBorder="1" applyAlignment="1" applyProtection="1">
      <alignment horizontal="center" vertical="center" wrapText="1"/>
      <protection locked="0"/>
    </xf>
    <xf numFmtId="0" fontId="2" fillId="0" borderId="23" xfId="135" applyFont="1" applyBorder="1" applyAlignment="1" applyProtection="1">
      <alignment horizontal="center" vertical="center" wrapText="1"/>
      <protection locked="0"/>
    </xf>
    <xf numFmtId="0" fontId="2" fillId="0" borderId="24" xfId="135" applyFont="1" applyBorder="1" applyAlignment="1" applyProtection="1">
      <alignment horizontal="center" vertical="center" wrapText="1"/>
      <protection locked="0"/>
    </xf>
    <xf numFmtId="14" fontId="36" fillId="0" borderId="25" xfId="135" applyNumberFormat="1" applyFont="1" applyBorder="1" applyAlignment="1" applyProtection="1">
      <alignment horizontal="left" vertical="center" wrapText="1"/>
      <protection locked="0"/>
    </xf>
    <xf numFmtId="0" fontId="36" fillId="0" borderId="20" xfId="135" applyFont="1" applyBorder="1" applyAlignment="1" applyProtection="1">
      <alignment horizontal="left" vertical="center" wrapText="1"/>
      <protection locked="0"/>
    </xf>
    <xf numFmtId="0" fontId="36" fillId="0" borderId="26" xfId="135" applyFont="1" applyBorder="1" applyAlignment="1" applyProtection="1">
      <alignment horizontal="left" vertical="center" wrapText="1"/>
      <protection locked="0"/>
    </xf>
    <xf numFmtId="0" fontId="36" fillId="0" borderId="25" xfId="135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Comma 2 2" xfId="134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2" xfId="136"/>
    <cellStyle name="Normal 3 3" xfId="3"/>
    <cellStyle name="Normal 4" xfId="77"/>
    <cellStyle name="Normal 6" xfId="4"/>
    <cellStyle name="Normal 6 2" xfId="135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opLeftCell="A10" workbookViewId="0">
      <selection activeCell="C4" sqref="C4:E7"/>
    </sheetView>
  </sheetViews>
  <sheetFormatPr defaultColWidth="0" defaultRowHeight="1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63" t="s">
        <v>5277</v>
      </c>
      <c r="D3" s="364"/>
      <c r="E3" s="365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66" t="s">
        <v>5278</v>
      </c>
      <c r="D4" s="367"/>
      <c r="E4" s="36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69" t="s">
        <v>5279</v>
      </c>
      <c r="D5" s="367"/>
      <c r="E5" s="368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69" t="s">
        <v>5280</v>
      </c>
      <c r="D6" s="367"/>
      <c r="E6" s="368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6.5" thickBot="1">
      <c r="A7" s="102"/>
      <c r="B7" s="137" t="s">
        <v>263</v>
      </c>
      <c r="C7" s="369" t="s">
        <v>5281</v>
      </c>
      <c r="D7" s="367"/>
      <c r="E7" s="368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.7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8" t="s">
        <v>5270</v>
      </c>
      <c r="C9" s="359"/>
      <c r="D9" s="359"/>
      <c r="E9" s="359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8" t="s">
        <v>3</v>
      </c>
      <c r="C11" s="359"/>
      <c r="D11" s="359"/>
      <c r="E11" s="359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61" t="s">
        <v>5082</v>
      </c>
      <c r="C13" s="362"/>
      <c r="D13" s="362"/>
      <c r="E13" s="362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3301296.240364511</v>
      </c>
      <c r="D16" s="107">
        <f>+D17+D18</f>
        <v>1651150.240364511</v>
      </c>
      <c r="E16" s="107">
        <f>+E17+E18</f>
        <v>1644731.240364511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3301296.240364511</v>
      </c>
      <c r="D17" s="110">
        <f>+'A.1 PRIHODI'!D30</f>
        <v>1651150.240364511</v>
      </c>
      <c r="E17" s="110">
        <f>+'A.1 PRIHODI'!D44</f>
        <v>1644731.240364511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3301296.1929176189</v>
      </c>
      <c r="D19" s="114">
        <f>+D20+D21</f>
        <v>1651150.1929176187</v>
      </c>
      <c r="E19" s="114">
        <f>+E20+E21</f>
        <v>1644731.1929176187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1618970.1929176187</v>
      </c>
      <c r="D20" s="116">
        <f>+'A.2 RASHODI'!D22</f>
        <v>1563824.1929176187</v>
      </c>
      <c r="E20" s="116">
        <f>+'A.2 RASHODI'!D39</f>
        <v>1557405.1929176187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1682326</v>
      </c>
      <c r="D21" s="116">
        <f>+'A.2 RASHODI'!D30</f>
        <v>87326</v>
      </c>
      <c r="E21" s="116">
        <f>+'A.2 RASHODI'!D47</f>
        <v>87326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.75">
      <c r="A22" s="106"/>
      <c r="B22" s="106" t="s">
        <v>10</v>
      </c>
      <c r="C22" s="107">
        <f>+C16-C19</f>
        <v>4.7446892131119967E-2</v>
      </c>
      <c r="D22" s="107">
        <f>+D16-D19</f>
        <v>4.744689236395061E-2</v>
      </c>
      <c r="E22" s="107">
        <f>+E16-E19</f>
        <v>4.744689236395061E-2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60"/>
      <c r="C23" s="359"/>
      <c r="D23" s="359"/>
      <c r="E23" s="359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.75">
      <c r="A24" s="238"/>
      <c r="B24" s="358" t="s">
        <v>5085</v>
      </c>
      <c r="C24" s="359"/>
      <c r="D24" s="359"/>
      <c r="E24" s="359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.7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0</v>
      </c>
      <c r="D29" s="115">
        <f>+'Unos prijenosa'!D13</f>
        <v>0</v>
      </c>
      <c r="E29" s="115">
        <f>+'Unos prijenosa'!D21</f>
        <v>0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0</v>
      </c>
      <c r="D30" s="119">
        <f>+'Unos prijenosa'!D15</f>
        <v>0</v>
      </c>
      <c r="E30" s="120">
        <f>+'Unos prijenosa'!D23</f>
        <v>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.75">
      <c r="A31" s="106"/>
      <c r="B31" s="106" t="s">
        <v>15</v>
      </c>
      <c r="C31" s="114">
        <f>+C27-C28+C29+C30</f>
        <v>0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60"/>
      <c r="C32" s="359"/>
      <c r="D32" s="359"/>
      <c r="E32" s="359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4.7446892131119967E-2</v>
      </c>
      <c r="D33" s="124">
        <f>+D22+D31</f>
        <v>4.744689236395061E-2</v>
      </c>
      <c r="E33" s="124">
        <f>+E22+E31</f>
        <v>4.744689236395061E-2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.7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.7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.7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.7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.7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.7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.7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.7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.7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.7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.7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.7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.7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.7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.7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.7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.7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.7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.7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.7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.7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.75">
      <c r="A55" s="340"/>
      <c r="B55" s="358" t="s">
        <v>5270</v>
      </c>
      <c r="C55" s="359"/>
      <c r="D55" s="359"/>
      <c r="E55" s="359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.75">
      <c r="A57" s="340"/>
      <c r="B57" s="358" t="s">
        <v>3</v>
      </c>
      <c r="C57" s="359"/>
      <c r="D57" s="359"/>
      <c r="E57" s="359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.75">
      <c r="A59" s="340"/>
      <c r="B59" s="361" t="s">
        <v>5082</v>
      </c>
      <c r="C59" s="362"/>
      <c r="D59" s="362"/>
      <c r="E59" s="362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.7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.75">
      <c r="A62" s="106"/>
      <c r="B62" s="106" t="s">
        <v>4</v>
      </c>
      <c r="C62" s="107">
        <f>SUM(C63:C64)</f>
        <v>24873616.52302641</v>
      </c>
      <c r="D62" s="107">
        <f>+D63+D64</f>
        <v>12440591.486026408</v>
      </c>
      <c r="E62" s="107">
        <f>+E63+E64</f>
        <v>12392227.530526409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24873616.52302641</v>
      </c>
      <c r="D63" s="110">
        <f t="shared" ref="D63:E63" si="3">+D17*7.5345</f>
        <v>12440591.486026408</v>
      </c>
      <c r="E63" s="110">
        <f t="shared" si="3"/>
        <v>12392227.530526409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.7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24873616.165537801</v>
      </c>
      <c r="D65" s="114">
        <f>+D66+D67</f>
        <v>12440591.128537798</v>
      </c>
      <c r="E65" s="114">
        <f>+E66+E67</f>
        <v>12392227.173037797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.75">
      <c r="A66" s="113">
        <v>3</v>
      </c>
      <c r="B66" s="106" t="s">
        <v>8</v>
      </c>
      <c r="C66" s="110">
        <f>+C20*7.5345</f>
        <v>12198130.918537799</v>
      </c>
      <c r="D66" s="110">
        <f t="shared" si="4"/>
        <v>11782633.381537799</v>
      </c>
      <c r="E66" s="110">
        <f t="shared" si="4"/>
        <v>11734269.426037798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.75">
      <c r="A67" s="109">
        <v>4</v>
      </c>
      <c r="B67" s="111" t="s">
        <v>9</v>
      </c>
      <c r="C67" s="110">
        <f>+C21*7.5345</f>
        <v>12675485.247000001</v>
      </c>
      <c r="D67" s="110">
        <f t="shared" si="4"/>
        <v>657957.74700000009</v>
      </c>
      <c r="E67" s="110">
        <f t="shared" si="4"/>
        <v>657957.74700000009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.75">
      <c r="A68" s="106"/>
      <c r="B68" s="106" t="s">
        <v>10</v>
      </c>
      <c r="C68" s="107">
        <f>+C62-C65</f>
        <v>0.35748860985040665</v>
      </c>
      <c r="D68" s="107">
        <f>+D62-D65</f>
        <v>0.35748860985040665</v>
      </c>
      <c r="E68" s="107">
        <f>+E62-E65</f>
        <v>0.3574886117130518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.75">
      <c r="A69" s="340"/>
      <c r="B69" s="360"/>
      <c r="C69" s="359"/>
      <c r="D69" s="359"/>
      <c r="E69" s="359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.75">
      <c r="A70" s="340"/>
      <c r="B70" s="358" t="s">
        <v>5085</v>
      </c>
      <c r="C70" s="359"/>
      <c r="D70" s="359"/>
      <c r="E70" s="359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.7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0</v>
      </c>
      <c r="D75" s="110">
        <f t="shared" si="9"/>
        <v>0</v>
      </c>
      <c r="E75" s="110">
        <f t="shared" si="9"/>
        <v>0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0</v>
      </c>
      <c r="D76" s="110">
        <f t="shared" si="10"/>
        <v>0</v>
      </c>
      <c r="E76" s="110">
        <f t="shared" si="10"/>
        <v>0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.75">
      <c r="A77" s="106"/>
      <c r="B77" s="106" t="s">
        <v>15</v>
      </c>
      <c r="C77" s="114">
        <f>+C73-C74+C75+C76</f>
        <v>0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.75">
      <c r="A78" s="340"/>
      <c r="B78" s="360"/>
      <c r="C78" s="359"/>
      <c r="D78" s="359"/>
      <c r="E78" s="359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0.35748860985040665</v>
      </c>
      <c r="D79" s="124">
        <f t="shared" ref="D79:E79" si="12">+D68+D77</f>
        <v>0.35748860985040665</v>
      </c>
      <c r="E79" s="124">
        <f t="shared" si="12"/>
        <v>0.3574886117130518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.7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.7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.7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.7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.7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.7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.7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.7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.7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.7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.7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.7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.7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.7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.7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.7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.7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.7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.7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.7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.7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.7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.7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.7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.7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.7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.7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.7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.7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.7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.7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.7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.7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.7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.7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.7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.7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.7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.7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.7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.7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.7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.7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.7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.7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.7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.7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.7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.7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.7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.7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.7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.7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.7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.7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.7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.7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.7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.7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C7:E7"/>
    <mergeCell ref="B23:E23"/>
    <mergeCell ref="B32:E32"/>
    <mergeCell ref="B9:E9"/>
    <mergeCell ref="B11:E11"/>
    <mergeCell ref="B24:E24"/>
    <mergeCell ref="B13:E13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73" t="s">
        <v>5115</v>
      </c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74" t="s">
        <v>236</v>
      </c>
      <c r="C4" s="375"/>
      <c r="D4" s="376" t="s">
        <v>1711</v>
      </c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7"/>
      <c r="U4" s="378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74" t="s">
        <v>236</v>
      </c>
      <c r="C15" s="375"/>
      <c r="D15" s="376" t="s">
        <v>1782</v>
      </c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7"/>
      <c r="U15" s="378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74" t="s">
        <v>236</v>
      </c>
      <c r="C26" s="375"/>
      <c r="D26" s="376" t="s">
        <v>3026</v>
      </c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7"/>
      <c r="U26" s="378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9" t="s">
        <v>3542</v>
      </c>
      <c r="B1" s="379"/>
      <c r="C1" s="379"/>
      <c r="D1" s="379"/>
      <c r="E1" s="379"/>
      <c r="F1" s="379"/>
      <c r="G1" s="379"/>
      <c r="H1" s="379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80" t="s">
        <v>5080</v>
      </c>
      <c r="B615" s="380"/>
      <c r="C615" s="380"/>
      <c r="D615" s="380"/>
      <c r="E615" s="380"/>
      <c r="F615" s="380"/>
      <c r="G615" s="380"/>
      <c r="H615" s="380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G8" sqref="G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70" t="s">
        <v>5271</v>
      </c>
      <c r="B1" s="370"/>
      <c r="C1" s="370"/>
      <c r="D1" s="370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351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353">
        <v>1152428.6327394391</v>
      </c>
      <c r="H3" s="353">
        <v>1152428.6327394391</v>
      </c>
      <c r="I3" s="353">
        <v>1152428.6327394391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351" t="s">
        <v>650</v>
      </c>
      <c r="F4" s="134" t="str">
        <f t="shared" si="2"/>
        <v>Prihodi iz nadležnog proračuna za financiranje redovne djelatnosti proračunskih korisnika</v>
      </c>
      <c r="G4" s="353">
        <v>195602.6076250718</v>
      </c>
      <c r="H4" s="353">
        <v>195602.6076250718</v>
      </c>
      <c r="I4" s="353">
        <v>195602.6076250718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31</v>
      </c>
      <c r="D5" s="83" t="str">
        <f t="shared" si="1"/>
        <v>Vlastiti prihodi</v>
      </c>
      <c r="E5" s="351">
        <v>6615</v>
      </c>
      <c r="F5" s="134" t="str">
        <f t="shared" si="2"/>
        <v>Prihodi od pruženih usluga</v>
      </c>
      <c r="G5" s="353">
        <v>20000</v>
      </c>
      <c r="H5" s="353">
        <v>25000</v>
      </c>
      <c r="I5" s="353">
        <v>30000</v>
      </c>
      <c r="J5" s="95"/>
      <c r="L5" s="86" t="str">
        <f t="shared" si="3"/>
        <v>66</v>
      </c>
      <c r="M5" s="86" t="str">
        <f t="shared" si="4"/>
        <v>661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43</v>
      </c>
      <c r="D6" s="83" t="str">
        <f t="shared" si="1"/>
        <v>Ostali prihodi za posebne namjene</v>
      </c>
      <c r="E6" s="351">
        <v>65264</v>
      </c>
      <c r="F6" s="134" t="str">
        <f t="shared" si="2"/>
        <v>Sufinanciranje cijene usluge, participacije i slično</v>
      </c>
      <c r="G6" s="353">
        <v>266700</v>
      </c>
      <c r="H6" s="353">
        <v>266700</v>
      </c>
      <c r="I6" s="353">
        <v>266700</v>
      </c>
      <c r="J6" s="95"/>
      <c r="L6" s="86" t="str">
        <f t="shared" si="3"/>
        <v>65</v>
      </c>
      <c r="M6" s="86" t="str">
        <f t="shared" si="4"/>
        <v>652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563</v>
      </c>
      <c r="D7" s="83" t="str">
        <f t="shared" si="1"/>
        <v>Europski fond za regionalni razvoj (ERDF)</v>
      </c>
      <c r="E7" s="351">
        <v>632410563</v>
      </c>
      <c r="F7" s="134" t="str">
        <f t="shared" si="2"/>
        <v>Europski fond za regionalni razvoj (EFRR)</v>
      </c>
      <c r="G7" s="353">
        <v>1600000</v>
      </c>
      <c r="H7" s="353">
        <v>0</v>
      </c>
      <c r="I7" s="353">
        <v>0</v>
      </c>
      <c r="J7" s="95"/>
      <c r="L7" s="86" t="str">
        <f t="shared" si="3"/>
        <v>63</v>
      </c>
      <c r="M7" s="86" t="str">
        <f t="shared" si="4"/>
        <v>632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52</v>
      </c>
      <c r="D8" s="83" t="str">
        <f t="shared" si="1"/>
        <v xml:space="preserve">Ostale pomoći i darovnice </v>
      </c>
      <c r="E8" s="351">
        <v>6393</v>
      </c>
      <c r="F8" s="134" t="str">
        <f t="shared" si="2"/>
        <v>Tekući prijenosi između proračunskih korisnika istog proračuna temeljem prijenosa EU sredstava</v>
      </c>
      <c r="G8" s="353">
        <v>66565</v>
      </c>
      <c r="H8" s="353">
        <v>11419</v>
      </c>
      <c r="I8" s="353">
        <v>0</v>
      </c>
      <c r="J8" s="95"/>
      <c r="L8" s="86" t="str">
        <f t="shared" si="3"/>
        <v>63</v>
      </c>
      <c r="M8" s="86" t="str">
        <f t="shared" si="4"/>
        <v>639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/>
      </c>
      <c r="B9" s="84" t="str">
        <f>IF(E9="","",VLOOKUP('OPĆI DIO'!$C$3,'OPĆI DIO'!$L$6:$U$138,9,FALSE))</f>
        <v/>
      </c>
      <c r="C9" s="130" t="str">
        <f t="shared" si="0"/>
        <v/>
      </c>
      <c r="D9" s="83" t="str">
        <f t="shared" si="1"/>
        <v/>
      </c>
      <c r="E9" s="95"/>
      <c r="F9" s="134" t="str">
        <f t="shared" si="2"/>
        <v/>
      </c>
      <c r="G9" s="128"/>
      <c r="H9" s="128"/>
      <c r="I9" s="128"/>
      <c r="J9" s="95"/>
      <c r="L9" s="86" t="str">
        <f t="shared" si="3"/>
        <v/>
      </c>
      <c r="M9" s="86" t="str">
        <f t="shared" si="4"/>
        <v/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/>
      </c>
      <c r="B10" s="84" t="str">
        <f>IF(E10="","",VLOOKUP('OPĆI DIO'!$C$3,'OPĆI DIO'!$L$6:$U$138,9,FALSE))</f>
        <v/>
      </c>
      <c r="C10" s="130" t="str">
        <f t="shared" si="0"/>
        <v/>
      </c>
      <c r="D10" s="83" t="str">
        <f t="shared" si="1"/>
        <v/>
      </c>
      <c r="E10" s="95"/>
      <c r="F10" s="134" t="str">
        <f t="shared" si="2"/>
        <v/>
      </c>
      <c r="G10" s="128"/>
      <c r="H10" s="128"/>
      <c r="I10" s="128"/>
      <c r="J10" s="95"/>
      <c r="L10" s="86" t="str">
        <f t="shared" si="3"/>
        <v/>
      </c>
      <c r="M10" s="86" t="str">
        <f t="shared" si="4"/>
        <v/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/>
      </c>
      <c r="B11" s="84" t="str">
        <f>IF(E11="","",VLOOKUP('OPĆI DIO'!$C$3,'OPĆI DIO'!$L$6:$U$138,9,FALSE))</f>
        <v/>
      </c>
      <c r="C11" s="130" t="str">
        <f t="shared" si="0"/>
        <v/>
      </c>
      <c r="D11" s="83" t="str">
        <f t="shared" si="1"/>
        <v/>
      </c>
      <c r="E11" s="95"/>
      <c r="F11" s="134" t="str">
        <f t="shared" si="2"/>
        <v/>
      </c>
      <c r="G11" s="128"/>
      <c r="H11" s="128"/>
      <c r="I11" s="128"/>
      <c r="J11" s="95"/>
      <c r="L11" s="86" t="str">
        <f t="shared" si="3"/>
        <v/>
      </c>
      <c r="M11" s="86" t="str">
        <f t="shared" si="4"/>
        <v/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4" priority="2">
      <formula>IF(OR(E3=6391,E3=6392,E3=6393,E3=6394),1,0)</formula>
    </cfRule>
  </conditionalFormatting>
  <conditionalFormatting sqref="J4:J499">
    <cfRule type="expression" dxfId="3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J22" sqref="J22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71" t="s">
        <v>5272</v>
      </c>
      <c r="B1" s="371"/>
      <c r="C1" s="371"/>
      <c r="D1" s="371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352">
        <v>11</v>
      </c>
      <c r="D3" s="91" t="str">
        <f>IFERROR(VLOOKUP(C3,$S$6:$T$24,2,FALSE),"")</f>
        <v>Opći prihodi i primici</v>
      </c>
      <c r="E3" s="352">
        <v>3111</v>
      </c>
      <c r="F3" s="91" t="str">
        <f t="shared" ref="F3" si="0">IFERROR(VLOOKUP(E3,$V$5:$X$129,2,FALSE),"")</f>
        <v>Plaće za redovan rad</v>
      </c>
      <c r="G3" s="354" t="s">
        <v>72</v>
      </c>
      <c r="H3" s="91" t="str">
        <f>IFERROR(VLOOKUP(G3,$AB$6:$AC$327,2,FALSE),"")</f>
        <v>REDOVNA DJELATNOST VELEUČILIŠTA I VISOKIH ŠKOLA</v>
      </c>
      <c r="I3" s="91" t="str">
        <f>IFERROR(VLOOKUP(G3,$AB$6:$AF$327,3,FALSE),"")</f>
        <v>0942</v>
      </c>
      <c r="J3" s="353">
        <v>960515</v>
      </c>
      <c r="K3" s="353">
        <v>960515</v>
      </c>
      <c r="L3" s="353">
        <v>960515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352">
        <v>11</v>
      </c>
      <c r="D4" s="91" t="str">
        <f t="shared" ref="D4:D66" si="1">IFERROR(VLOOKUP(C4,$S$6:$T$24,2,FALSE),"")</f>
        <v>Opći prihodi i primici</v>
      </c>
      <c r="E4" s="352">
        <v>3121</v>
      </c>
      <c r="F4" s="91" t="str">
        <f t="shared" ref="F4:F67" si="2">IFERROR(VLOOKUP(E4,$V$5:$X$129,2,FALSE),"")</f>
        <v>Ostali rashodi za zaposlene</v>
      </c>
      <c r="G4" s="354" t="s">
        <v>72</v>
      </c>
      <c r="H4" s="91" t="str">
        <f t="shared" ref="H4:H67" si="3">IFERROR(VLOOKUP(G4,$AB$6:$AC$327,2,FALSE),"")</f>
        <v>REDOVNA DJELATNOST VELEUČILIŠTA I VISOKIH ŠKOLA</v>
      </c>
      <c r="I4" s="91" t="str">
        <f t="shared" ref="I4:I67" si="4">IFERROR(VLOOKUP(G4,$AB$6:$AF$327,3,FALSE),"")</f>
        <v>0942</v>
      </c>
      <c r="J4" s="353">
        <v>16714.340603809778</v>
      </c>
      <c r="K4" s="353">
        <v>16714.340603809778</v>
      </c>
      <c r="L4" s="353">
        <v>16714.340603809778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352">
        <v>11</v>
      </c>
      <c r="D5" s="91" t="str">
        <f t="shared" si="1"/>
        <v>Opći prihodi i primici</v>
      </c>
      <c r="E5" s="352">
        <v>3132</v>
      </c>
      <c r="F5" s="91" t="str">
        <f t="shared" si="2"/>
        <v>Doprinosi za obvezno zdravstveno osiguranje</v>
      </c>
      <c r="G5" s="354" t="s">
        <v>72</v>
      </c>
      <c r="H5" s="91" t="str">
        <f t="shared" si="3"/>
        <v>REDOVNA DJELATNOST VELEUČILIŠTA I VISOKIH ŠKOLA</v>
      </c>
      <c r="I5" s="91" t="str">
        <f t="shared" si="4"/>
        <v>0942</v>
      </c>
      <c r="J5" s="353">
        <v>158484.97500000001</v>
      </c>
      <c r="K5" s="353">
        <v>158484.97500000001</v>
      </c>
      <c r="L5" s="353">
        <v>158484.97500000001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352">
        <v>11</v>
      </c>
      <c r="D6" s="91" t="str">
        <f t="shared" si="1"/>
        <v>Opći prihodi i primici</v>
      </c>
      <c r="E6" s="352">
        <v>3212</v>
      </c>
      <c r="F6" s="91" t="str">
        <f t="shared" si="2"/>
        <v>Naknade za prijevoz, za rad na terenu i odvojeni život</v>
      </c>
      <c r="G6" s="354" t="s">
        <v>72</v>
      </c>
      <c r="H6" s="91" t="str">
        <f t="shared" si="3"/>
        <v>REDOVNA DJELATNOST VELEUČILIŠTA I VISOKIH ŠKOLA</v>
      </c>
      <c r="I6" s="91" t="str">
        <f t="shared" si="4"/>
        <v>0942</v>
      </c>
      <c r="J6" s="353">
        <v>16714.340603809778</v>
      </c>
      <c r="K6" s="353">
        <v>16714.340603809778</v>
      </c>
      <c r="L6" s="353">
        <v>16714.340603809778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352">
        <v>11</v>
      </c>
      <c r="D7" s="91" t="str">
        <f t="shared" si="1"/>
        <v>Opći prihodi i primici</v>
      </c>
      <c r="E7" s="352">
        <v>3213</v>
      </c>
      <c r="F7" s="91" t="str">
        <f t="shared" si="2"/>
        <v>Stručno usavršavanje zaposlenika</v>
      </c>
      <c r="G7" s="354" t="s">
        <v>673</v>
      </c>
      <c r="H7" s="91" t="str">
        <f t="shared" si="3"/>
        <v>PROGRAMSKO FINANCIRANJE JAVNIH VISOKIH UČILIŠTA</v>
      </c>
      <c r="I7" s="91" t="str">
        <f t="shared" si="4"/>
        <v>0942</v>
      </c>
      <c r="J7" s="353">
        <v>10333</v>
      </c>
      <c r="K7" s="353">
        <v>11291</v>
      </c>
      <c r="L7" s="353">
        <v>11291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352">
        <v>11</v>
      </c>
      <c r="D8" s="91" t="str">
        <f t="shared" si="1"/>
        <v>Opći prihodi i primici</v>
      </c>
      <c r="E8" s="352">
        <v>3221</v>
      </c>
      <c r="F8" s="91" t="str">
        <f t="shared" si="2"/>
        <v>Uredski materijal i ostali materijalni rashodi</v>
      </c>
      <c r="G8" s="354" t="s">
        <v>673</v>
      </c>
      <c r="H8" s="91" t="str">
        <f t="shared" si="3"/>
        <v>PROGRAMSKO FINANCIRANJE JAVNIH VISOKIH UČILIŠTA</v>
      </c>
      <c r="I8" s="91" t="str">
        <f t="shared" si="4"/>
        <v>0942</v>
      </c>
      <c r="J8" s="353">
        <v>21333</v>
      </c>
      <c r="K8" s="353">
        <v>21333</v>
      </c>
      <c r="L8" s="353">
        <v>21333</v>
      </c>
      <c r="M8" s="95"/>
      <c r="O8" s="86" t="str">
        <f t="shared" si="5"/>
        <v>322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352">
        <v>11</v>
      </c>
      <c r="D9" s="91" t="str">
        <f t="shared" si="1"/>
        <v>Opći prihodi i primici</v>
      </c>
      <c r="E9" s="352">
        <v>3223</v>
      </c>
      <c r="F9" s="91" t="str">
        <f t="shared" si="2"/>
        <v>Energija</v>
      </c>
      <c r="G9" s="354" t="s">
        <v>673</v>
      </c>
      <c r="H9" s="91" t="str">
        <f t="shared" si="3"/>
        <v>PROGRAMSKO FINANCIRANJE JAVNIH VISOKIH UČILIŠTA</v>
      </c>
      <c r="I9" s="91" t="str">
        <f t="shared" si="4"/>
        <v>0942</v>
      </c>
      <c r="J9" s="353">
        <v>29200</v>
      </c>
      <c r="K9" s="353">
        <v>29200</v>
      </c>
      <c r="L9" s="353">
        <v>29200</v>
      </c>
      <c r="M9" s="95"/>
      <c r="O9" s="86" t="str">
        <f t="shared" si="5"/>
        <v>322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352">
        <v>11</v>
      </c>
      <c r="D10" s="91" t="str">
        <f t="shared" si="1"/>
        <v>Opći prihodi i primici</v>
      </c>
      <c r="E10" s="352">
        <v>3232</v>
      </c>
      <c r="F10" s="91" t="str">
        <f t="shared" si="2"/>
        <v>Usluge tekućeg i investicijskog održavanja</v>
      </c>
      <c r="G10" s="354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353">
        <v>5333</v>
      </c>
      <c r="K10" s="353">
        <v>5333</v>
      </c>
      <c r="L10" s="353">
        <v>5333</v>
      </c>
      <c r="M10" s="95"/>
      <c r="O10" s="86" t="str">
        <f t="shared" si="5"/>
        <v>323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352">
        <v>11</v>
      </c>
      <c r="D11" s="91" t="str">
        <f t="shared" si="1"/>
        <v>Opći prihodi i primici</v>
      </c>
      <c r="E11" s="352">
        <v>3233</v>
      </c>
      <c r="F11" s="91" t="str">
        <f t="shared" si="2"/>
        <v>Usluge promidžbe i informiranja</v>
      </c>
      <c r="G11" s="354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353">
        <v>17685</v>
      </c>
      <c r="K11" s="353">
        <v>17685</v>
      </c>
      <c r="L11" s="353">
        <v>17685</v>
      </c>
      <c r="M11" s="95"/>
      <c r="O11" s="86" t="str">
        <f t="shared" si="5"/>
        <v>323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352">
        <v>11</v>
      </c>
      <c r="D12" s="91" t="str">
        <f t="shared" si="1"/>
        <v>Opći prihodi i primici</v>
      </c>
      <c r="E12" s="352">
        <v>3235</v>
      </c>
      <c r="F12" s="91" t="str">
        <f t="shared" si="2"/>
        <v>Zakupnine i najamnine</v>
      </c>
      <c r="G12" s="354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353">
        <v>18342.144653265408</v>
      </c>
      <c r="K12" s="353">
        <v>17384.144653265408</v>
      </c>
      <c r="L12" s="353">
        <v>17384.144653265408</v>
      </c>
      <c r="M12" s="95"/>
      <c r="O12" s="86" t="str">
        <f t="shared" si="5"/>
        <v>323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352">
        <v>11</v>
      </c>
      <c r="D13" s="91" t="str">
        <f t="shared" si="1"/>
        <v>Opći prihodi i primici</v>
      </c>
      <c r="E13" s="352">
        <v>3237</v>
      </c>
      <c r="F13" s="91" t="str">
        <f t="shared" si="2"/>
        <v>Intelektualne i osobne usluge</v>
      </c>
      <c r="G13" s="354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353">
        <v>20670</v>
      </c>
      <c r="K13" s="353">
        <v>20670</v>
      </c>
      <c r="L13" s="353">
        <v>20670</v>
      </c>
      <c r="M13" s="95"/>
      <c r="O13" s="86" t="str">
        <f t="shared" si="5"/>
        <v>323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352">
        <v>11</v>
      </c>
      <c r="D14" s="91" t="str">
        <f t="shared" si="1"/>
        <v>Opći prihodi i primici</v>
      </c>
      <c r="E14" s="352">
        <v>3299</v>
      </c>
      <c r="F14" s="91" t="str">
        <f t="shared" si="2"/>
        <v>Ostali nespomenuti rashodi poslovanja</v>
      </c>
      <c r="G14" s="354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353">
        <v>4000</v>
      </c>
      <c r="K14" s="353">
        <v>4000</v>
      </c>
      <c r="L14" s="353">
        <v>4000</v>
      </c>
      <c r="M14" s="95"/>
      <c r="O14" s="86" t="str">
        <f t="shared" si="5"/>
        <v>329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352">
        <v>11</v>
      </c>
      <c r="D15" s="91" t="str">
        <f t="shared" si="1"/>
        <v>Opći prihodi i primici</v>
      </c>
      <c r="E15" s="352">
        <v>3721</v>
      </c>
      <c r="F15" s="91" t="str">
        <f t="shared" si="2"/>
        <v>Naknade građanima i kućanstvima u novcu</v>
      </c>
      <c r="G15" s="354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353">
        <v>8787.0866882154078</v>
      </c>
      <c r="K15" s="353">
        <v>8787.0866882154078</v>
      </c>
      <c r="L15" s="353">
        <v>8787.0866882154078</v>
      </c>
      <c r="M15" s="95"/>
      <c r="O15" s="86" t="str">
        <f t="shared" si="5"/>
        <v>372</v>
      </c>
      <c r="P15" s="86" t="str">
        <f t="shared" si="6"/>
        <v>37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352">
        <v>11</v>
      </c>
      <c r="D16" s="91" t="str">
        <f t="shared" si="1"/>
        <v>Opći prihodi i primici</v>
      </c>
      <c r="E16" s="352">
        <v>3811</v>
      </c>
      <c r="F16" s="91" t="str">
        <f t="shared" si="2"/>
        <v>Tekuće donacije u novcu</v>
      </c>
      <c r="G16" s="354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353">
        <v>7086.3053685182422</v>
      </c>
      <c r="K16" s="353">
        <v>7086.3053685182422</v>
      </c>
      <c r="L16" s="353">
        <v>7086.3053685182422</v>
      </c>
      <c r="M16" s="95"/>
      <c r="O16" s="86" t="str">
        <f t="shared" si="5"/>
        <v>381</v>
      </c>
      <c r="P16" s="86" t="str">
        <f t="shared" si="6"/>
        <v>38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352">
        <v>11</v>
      </c>
      <c r="D17" s="91" t="str">
        <f t="shared" si="1"/>
        <v>Opći prihodi i primici</v>
      </c>
      <c r="E17" s="352">
        <v>4221</v>
      </c>
      <c r="F17" s="91" t="str">
        <f t="shared" si="2"/>
        <v>Uredska oprema i namještaj</v>
      </c>
      <c r="G17" s="354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353">
        <v>48166</v>
      </c>
      <c r="K17" s="353">
        <v>48166</v>
      </c>
      <c r="L17" s="353">
        <v>48166</v>
      </c>
      <c r="M17" s="95"/>
      <c r="O17" s="86" t="str">
        <f t="shared" si="5"/>
        <v>422</v>
      </c>
      <c r="P17" s="86" t="str">
        <f t="shared" si="6"/>
        <v>42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352">
        <v>11</v>
      </c>
      <c r="D18" s="91" t="str">
        <f t="shared" si="1"/>
        <v>Opći prihodi i primici</v>
      </c>
      <c r="E18" s="352">
        <v>4241</v>
      </c>
      <c r="F18" s="91" t="str">
        <f t="shared" si="2"/>
        <v>Knjige</v>
      </c>
      <c r="G18" s="354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353">
        <v>4667</v>
      </c>
      <c r="K18" s="353">
        <v>4667</v>
      </c>
      <c r="L18" s="353">
        <v>4667</v>
      </c>
      <c r="M18" s="95"/>
      <c r="O18" s="86" t="str">
        <f t="shared" si="5"/>
        <v>424</v>
      </c>
      <c r="P18" s="86" t="str">
        <f t="shared" si="6"/>
        <v>42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352">
        <v>31</v>
      </c>
      <c r="D19" s="91" t="str">
        <f t="shared" si="1"/>
        <v>Vlastiti prihodi</v>
      </c>
      <c r="E19" s="352">
        <v>3224</v>
      </c>
      <c r="F19" s="91" t="str">
        <f t="shared" si="2"/>
        <v>Materijal i dijelovi za tekuće i investicijsko održavanje</v>
      </c>
      <c r="G19" s="354" t="s">
        <v>187</v>
      </c>
      <c r="H19" s="91" t="str">
        <f t="shared" si="3"/>
        <v>REDOVNA DJELATNOST VELEUČILIŠTA I VISOKIH ŠKOLA (IZ EVIDENCIJSKIH PRIHODA)</v>
      </c>
      <c r="I19" s="91" t="str">
        <f t="shared" si="4"/>
        <v>0942</v>
      </c>
      <c r="J19" s="353">
        <v>10000</v>
      </c>
      <c r="K19" s="353">
        <v>10000</v>
      </c>
      <c r="L19" s="353">
        <v>15000</v>
      </c>
      <c r="M19" s="95"/>
      <c r="O19" s="86" t="str">
        <f t="shared" si="5"/>
        <v>322</v>
      </c>
      <c r="P19" s="86" t="str">
        <f t="shared" si="6"/>
        <v>32</v>
      </c>
      <c r="Q19" s="86" t="str">
        <f t="shared" si="7"/>
        <v>31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352">
        <v>31</v>
      </c>
      <c r="D20" s="91" t="str">
        <f t="shared" si="1"/>
        <v>Vlastiti prihodi</v>
      </c>
      <c r="E20" s="352">
        <v>4221</v>
      </c>
      <c r="F20" s="91" t="str">
        <f t="shared" si="2"/>
        <v>Uredska oprema i namještaj</v>
      </c>
      <c r="G20" s="354" t="s">
        <v>187</v>
      </c>
      <c r="H20" s="91" t="str">
        <f t="shared" si="3"/>
        <v>REDOVNA DJELATNOST VELEUČILIŠTA I VISOKIH ŠKOLA (IZ EVIDENCIJSKIH PRIHODA)</v>
      </c>
      <c r="I20" s="91" t="str">
        <f t="shared" si="4"/>
        <v>0942</v>
      </c>
      <c r="J20" s="353">
        <v>10000</v>
      </c>
      <c r="K20" s="353">
        <v>15000</v>
      </c>
      <c r="L20" s="353">
        <v>15000</v>
      </c>
      <c r="M20" s="95"/>
      <c r="O20" s="86" t="str">
        <f t="shared" si="5"/>
        <v>422</v>
      </c>
      <c r="P20" s="86" t="str">
        <f t="shared" si="6"/>
        <v>42</v>
      </c>
      <c r="Q20" s="86" t="str">
        <f t="shared" si="7"/>
        <v>31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352">
        <v>43</v>
      </c>
      <c r="D21" s="91" t="str">
        <f t="shared" si="1"/>
        <v>Ostali prihodi za posebne namjene</v>
      </c>
      <c r="E21" s="352">
        <v>3111</v>
      </c>
      <c r="F21" s="91" t="str">
        <f t="shared" si="2"/>
        <v>Plaće za redovan rad</v>
      </c>
      <c r="G21" s="354" t="s">
        <v>187</v>
      </c>
      <c r="H21" s="91" t="str">
        <f t="shared" si="3"/>
        <v>REDOVNA DJELATNOST VELEUČILIŠTA I VISOKIH ŠKOLA (IZ EVIDENCIJSKIH PRIHODA)</v>
      </c>
      <c r="I21" s="91" t="str">
        <f t="shared" si="4"/>
        <v>0942</v>
      </c>
      <c r="J21" s="353">
        <v>32000</v>
      </c>
      <c r="K21" s="353">
        <v>32000</v>
      </c>
      <c r="L21" s="353">
        <v>32000</v>
      </c>
      <c r="M21" s="95"/>
      <c r="O21" s="86" t="str">
        <f t="shared" si="5"/>
        <v>311</v>
      </c>
      <c r="P21" s="86" t="str">
        <f t="shared" si="6"/>
        <v>31</v>
      </c>
      <c r="Q21" s="86" t="str">
        <f t="shared" si="7"/>
        <v>43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352">
        <v>43</v>
      </c>
      <c r="D22" s="91" t="str">
        <f t="shared" si="1"/>
        <v>Ostali prihodi za posebne namjene</v>
      </c>
      <c r="E22" s="352">
        <v>3113</v>
      </c>
      <c r="F22" s="91" t="str">
        <f t="shared" si="2"/>
        <v>Plaće za prekovremeni rad</v>
      </c>
      <c r="G22" s="354" t="s">
        <v>187</v>
      </c>
      <c r="H22" s="91" t="str">
        <f t="shared" si="3"/>
        <v>REDOVNA DJELATNOST VELEUČILIŠTA I VISOKIH ŠKOLA (IZ EVIDENCIJSKIH PRIHODA)</v>
      </c>
      <c r="I22" s="91" t="str">
        <f t="shared" si="4"/>
        <v>0942</v>
      </c>
      <c r="J22" s="353">
        <v>1333</v>
      </c>
      <c r="K22" s="353">
        <v>1333</v>
      </c>
      <c r="L22" s="353">
        <v>1333</v>
      </c>
      <c r="M22" s="95"/>
      <c r="O22" s="86" t="str">
        <f t="shared" si="5"/>
        <v>311</v>
      </c>
      <c r="P22" s="86" t="str">
        <f t="shared" si="6"/>
        <v>31</v>
      </c>
      <c r="Q22" s="86" t="str">
        <f t="shared" si="7"/>
        <v>43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352">
        <v>43</v>
      </c>
      <c r="D23" s="91" t="str">
        <f t="shared" si="1"/>
        <v>Ostali prihodi za posebne namjene</v>
      </c>
      <c r="E23" s="352">
        <v>3121</v>
      </c>
      <c r="F23" s="91" t="str">
        <f t="shared" si="2"/>
        <v>Ostali rashodi za zaposlene</v>
      </c>
      <c r="G23" s="354" t="s">
        <v>187</v>
      </c>
      <c r="H23" s="91" t="str">
        <f t="shared" si="3"/>
        <v>REDOVNA DJELATNOST VELEUČILIŠTA I VISOKIH ŠKOLA (IZ EVIDENCIJSKIH PRIHODA)</v>
      </c>
      <c r="I23" s="91" t="str">
        <f t="shared" si="4"/>
        <v>0942</v>
      </c>
      <c r="J23" s="353">
        <v>2667</v>
      </c>
      <c r="K23" s="353">
        <v>2667</v>
      </c>
      <c r="L23" s="353">
        <v>2667</v>
      </c>
      <c r="M23" s="95"/>
      <c r="O23" s="86" t="str">
        <f t="shared" si="5"/>
        <v>312</v>
      </c>
      <c r="P23" s="86" t="str">
        <f t="shared" si="6"/>
        <v>31</v>
      </c>
      <c r="Q23" s="86" t="str">
        <f t="shared" si="7"/>
        <v>43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352">
        <v>43</v>
      </c>
      <c r="D24" s="91" t="str">
        <f t="shared" si="1"/>
        <v>Ostali prihodi za posebne namjene</v>
      </c>
      <c r="E24" s="352">
        <v>3132</v>
      </c>
      <c r="F24" s="91" t="str">
        <f t="shared" si="2"/>
        <v>Doprinosi za obvezno zdravstveno osiguranje</v>
      </c>
      <c r="G24" s="354" t="s">
        <v>187</v>
      </c>
      <c r="H24" s="91" t="str">
        <f t="shared" si="3"/>
        <v>REDOVNA DJELATNOST VELEUČILIŠTA I VISOKIH ŠKOLA (IZ EVIDENCIJSKIH PRIHODA)</v>
      </c>
      <c r="I24" s="91" t="str">
        <f t="shared" si="4"/>
        <v>0942</v>
      </c>
      <c r="J24" s="353">
        <v>2640</v>
      </c>
      <c r="K24" s="353">
        <v>2640</v>
      </c>
      <c r="L24" s="353">
        <v>2640</v>
      </c>
      <c r="M24" s="95"/>
      <c r="O24" s="86" t="str">
        <f t="shared" si="5"/>
        <v>313</v>
      </c>
      <c r="P24" s="86" t="str">
        <f t="shared" si="6"/>
        <v>31</v>
      </c>
      <c r="Q24" s="86" t="str">
        <f t="shared" si="7"/>
        <v>43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352">
        <v>43</v>
      </c>
      <c r="D25" s="91" t="str">
        <f t="shared" si="1"/>
        <v>Ostali prihodi za posebne namjene</v>
      </c>
      <c r="E25" s="352">
        <v>3211</v>
      </c>
      <c r="F25" s="91" t="str">
        <f t="shared" si="2"/>
        <v>Službena putovanja</v>
      </c>
      <c r="G25" s="354" t="s">
        <v>187</v>
      </c>
      <c r="H25" s="91" t="str">
        <f t="shared" si="3"/>
        <v>REDOVNA DJELATNOST VELEUČILIŠTA I VISOKIH ŠKOLA (IZ EVIDENCIJSKIH PRIHODA)</v>
      </c>
      <c r="I25" s="91" t="str">
        <f t="shared" si="4"/>
        <v>0942</v>
      </c>
      <c r="J25" s="353">
        <v>13333</v>
      </c>
      <c r="K25" s="353">
        <v>13333</v>
      </c>
      <c r="L25" s="353">
        <v>13333</v>
      </c>
      <c r="M25" s="95"/>
      <c r="O25" s="86" t="str">
        <f t="shared" si="5"/>
        <v>321</v>
      </c>
      <c r="P25" s="86" t="str">
        <f t="shared" si="6"/>
        <v>32</v>
      </c>
      <c r="Q25" s="86" t="str">
        <f t="shared" si="7"/>
        <v>43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352">
        <v>43</v>
      </c>
      <c r="D26" s="91" t="str">
        <f t="shared" si="1"/>
        <v>Ostali prihodi za posebne namjene</v>
      </c>
      <c r="E26" s="352">
        <v>3212</v>
      </c>
      <c r="F26" s="91" t="str">
        <f t="shared" si="2"/>
        <v>Naknade za prijevoz, za rad na terenu i odvojeni život</v>
      </c>
      <c r="G26" s="354" t="s">
        <v>187</v>
      </c>
      <c r="H26" s="91" t="str">
        <f t="shared" si="3"/>
        <v>REDOVNA DJELATNOST VELEUČILIŠTA I VISOKIH ŠKOLA (IZ EVIDENCIJSKIH PRIHODA)</v>
      </c>
      <c r="I26" s="91" t="str">
        <f t="shared" si="4"/>
        <v>0942</v>
      </c>
      <c r="J26" s="353">
        <v>4000</v>
      </c>
      <c r="K26" s="353">
        <v>4000</v>
      </c>
      <c r="L26" s="353">
        <v>4000</v>
      </c>
      <c r="M26" s="95"/>
      <c r="O26" s="86" t="str">
        <f t="shared" si="5"/>
        <v>321</v>
      </c>
      <c r="P26" s="86" t="str">
        <f t="shared" si="6"/>
        <v>32</v>
      </c>
      <c r="Q26" s="86" t="str">
        <f t="shared" si="7"/>
        <v>43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352">
        <v>43</v>
      </c>
      <c r="D27" s="91" t="str">
        <f t="shared" si="1"/>
        <v>Ostali prihodi za posebne namjene</v>
      </c>
      <c r="E27" s="352">
        <v>3213</v>
      </c>
      <c r="F27" s="91" t="str">
        <f t="shared" si="2"/>
        <v>Stručno usavršavanje zaposlenika</v>
      </c>
      <c r="G27" s="354" t="s">
        <v>187</v>
      </c>
      <c r="H27" s="91" t="str">
        <f t="shared" si="3"/>
        <v>REDOVNA DJELATNOST VELEUČILIŠTA I VISOKIH ŠKOLA (IZ EVIDENCIJSKIH PRIHODA)</v>
      </c>
      <c r="I27" s="91" t="str">
        <f t="shared" si="4"/>
        <v>0942</v>
      </c>
      <c r="J27" s="353">
        <v>13333</v>
      </c>
      <c r="K27" s="353">
        <v>13333</v>
      </c>
      <c r="L27" s="353">
        <v>13333</v>
      </c>
      <c r="M27" s="95"/>
      <c r="O27" s="86" t="str">
        <f t="shared" si="5"/>
        <v>321</v>
      </c>
      <c r="P27" s="86" t="str">
        <f t="shared" si="6"/>
        <v>32</v>
      </c>
      <c r="Q27" s="86" t="str">
        <f t="shared" si="7"/>
        <v>43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352">
        <v>43</v>
      </c>
      <c r="D28" s="91" t="str">
        <f t="shared" si="1"/>
        <v>Ostali prihodi za posebne namjene</v>
      </c>
      <c r="E28" s="352">
        <v>3214</v>
      </c>
      <c r="F28" s="91" t="str">
        <f t="shared" si="2"/>
        <v>Ostale naknade troškova zaposlenima</v>
      </c>
      <c r="G28" s="354" t="s">
        <v>187</v>
      </c>
      <c r="H28" s="91" t="str">
        <f t="shared" si="3"/>
        <v>REDOVNA DJELATNOST VELEUČILIŠTA I VISOKIH ŠKOLA (IZ EVIDENCIJSKIH PRIHODA)</v>
      </c>
      <c r="I28" s="91" t="str">
        <f t="shared" si="4"/>
        <v>0942</v>
      </c>
      <c r="J28" s="353">
        <v>302</v>
      </c>
      <c r="K28" s="353">
        <v>302</v>
      </c>
      <c r="L28" s="353">
        <v>302</v>
      </c>
      <c r="M28" s="95"/>
      <c r="O28" s="86" t="str">
        <f t="shared" si="5"/>
        <v>321</v>
      </c>
      <c r="P28" s="86" t="str">
        <f t="shared" si="6"/>
        <v>32</v>
      </c>
      <c r="Q28" s="86" t="str">
        <f t="shared" si="7"/>
        <v>43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352">
        <v>43</v>
      </c>
      <c r="D29" s="91" t="str">
        <f t="shared" si="1"/>
        <v>Ostali prihodi za posebne namjene</v>
      </c>
      <c r="E29" s="352">
        <v>3221</v>
      </c>
      <c r="F29" s="91" t="str">
        <f t="shared" si="2"/>
        <v>Uredski materijal i ostali materijalni rashodi</v>
      </c>
      <c r="G29" s="354" t="s">
        <v>187</v>
      </c>
      <c r="H29" s="91" t="str">
        <f t="shared" si="3"/>
        <v>REDOVNA DJELATNOST VELEUČILIŠTA I VISOKIH ŠKOLA (IZ EVIDENCIJSKIH PRIHODA)</v>
      </c>
      <c r="I29" s="91" t="str">
        <f t="shared" si="4"/>
        <v>0942</v>
      </c>
      <c r="J29" s="353">
        <v>4000</v>
      </c>
      <c r="K29" s="353">
        <v>4000</v>
      </c>
      <c r="L29" s="353">
        <v>4000</v>
      </c>
      <c r="M29" s="95"/>
      <c r="O29" s="86" t="str">
        <f t="shared" si="5"/>
        <v>322</v>
      </c>
      <c r="P29" s="86" t="str">
        <f t="shared" si="6"/>
        <v>32</v>
      </c>
      <c r="Q29" s="86" t="str">
        <f t="shared" si="7"/>
        <v>43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352">
        <v>43</v>
      </c>
      <c r="D30" s="91" t="str">
        <f t="shared" si="1"/>
        <v>Ostali prihodi za posebne namjene</v>
      </c>
      <c r="E30" s="352">
        <v>3225</v>
      </c>
      <c r="F30" s="91" t="str">
        <f t="shared" si="2"/>
        <v>Sitni inventar i auto gume</v>
      </c>
      <c r="G30" s="354" t="s">
        <v>187</v>
      </c>
      <c r="H30" s="91" t="str">
        <f t="shared" si="3"/>
        <v>REDOVNA DJELATNOST VELEUČILIŠTA I VISOKIH ŠKOLA (IZ EVIDENCIJSKIH PRIHODA)</v>
      </c>
      <c r="I30" s="91" t="str">
        <f t="shared" si="4"/>
        <v>0942</v>
      </c>
      <c r="J30" s="353">
        <v>2667</v>
      </c>
      <c r="K30" s="353">
        <v>2667</v>
      </c>
      <c r="L30" s="353">
        <v>2667</v>
      </c>
      <c r="M30" s="95"/>
      <c r="O30" s="86" t="str">
        <f t="shared" si="5"/>
        <v>322</v>
      </c>
      <c r="P30" s="86" t="str">
        <f t="shared" si="6"/>
        <v>32</v>
      </c>
      <c r="Q30" s="86" t="str">
        <f t="shared" si="7"/>
        <v>43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352">
        <v>43</v>
      </c>
      <c r="D31" s="91" t="str">
        <f t="shared" si="1"/>
        <v>Ostali prihodi za posebne namjene</v>
      </c>
      <c r="E31" s="352">
        <v>3227</v>
      </c>
      <c r="F31" s="91" t="str">
        <f t="shared" si="2"/>
        <v>Službena, radna i zaštitna odjeća i obuća</v>
      </c>
      <c r="G31" s="354" t="s">
        <v>187</v>
      </c>
      <c r="H31" s="91" t="str">
        <f t="shared" si="3"/>
        <v>REDOVNA DJELATNOST VELEUČILIŠTA I VISOKIH ŠKOLA (IZ EVIDENCIJSKIH PRIHODA)</v>
      </c>
      <c r="I31" s="91" t="str">
        <f t="shared" si="4"/>
        <v>0942</v>
      </c>
      <c r="J31" s="353">
        <v>533</v>
      </c>
      <c r="K31" s="353">
        <v>533</v>
      </c>
      <c r="L31" s="353">
        <v>533</v>
      </c>
      <c r="M31" s="95"/>
      <c r="O31" s="86" t="str">
        <f t="shared" si="5"/>
        <v>322</v>
      </c>
      <c r="P31" s="86" t="str">
        <f t="shared" si="6"/>
        <v>32</v>
      </c>
      <c r="Q31" s="86" t="str">
        <f t="shared" si="7"/>
        <v>43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352">
        <v>43</v>
      </c>
      <c r="D32" s="91" t="str">
        <f t="shared" si="1"/>
        <v>Ostali prihodi za posebne namjene</v>
      </c>
      <c r="E32" s="352">
        <v>3231</v>
      </c>
      <c r="F32" s="91" t="str">
        <f t="shared" si="2"/>
        <v>Usluge telefona, pošte i prijevoza</v>
      </c>
      <c r="G32" s="354" t="s">
        <v>187</v>
      </c>
      <c r="H32" s="91" t="str">
        <f t="shared" si="3"/>
        <v>REDOVNA DJELATNOST VELEUČILIŠTA I VISOKIH ŠKOLA (IZ EVIDENCIJSKIH PRIHODA)</v>
      </c>
      <c r="I32" s="91" t="str">
        <f t="shared" si="4"/>
        <v>0942</v>
      </c>
      <c r="J32" s="353">
        <v>13333</v>
      </c>
      <c r="K32" s="353">
        <v>13333</v>
      </c>
      <c r="L32" s="353">
        <v>13333</v>
      </c>
      <c r="M32" s="95"/>
      <c r="O32" s="86" t="str">
        <f t="shared" si="5"/>
        <v>323</v>
      </c>
      <c r="P32" s="86" t="str">
        <f t="shared" si="6"/>
        <v>32</v>
      </c>
      <c r="Q32" s="86" t="str">
        <f t="shared" si="7"/>
        <v>43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352">
        <v>43</v>
      </c>
      <c r="D33" s="91" t="str">
        <f t="shared" si="1"/>
        <v>Ostali prihodi za posebne namjene</v>
      </c>
      <c r="E33" s="352">
        <v>3233</v>
      </c>
      <c r="F33" s="91" t="str">
        <f t="shared" si="2"/>
        <v>Usluge promidžbe i informiranja</v>
      </c>
      <c r="G33" s="354" t="s">
        <v>187</v>
      </c>
      <c r="H33" s="91" t="str">
        <f t="shared" si="3"/>
        <v>REDOVNA DJELATNOST VELEUČILIŠTA I VISOKIH ŠKOLA (IZ EVIDENCIJSKIH PRIHODA)</v>
      </c>
      <c r="I33" s="91" t="str">
        <f t="shared" si="4"/>
        <v>0942</v>
      </c>
      <c r="J33" s="353">
        <v>4000</v>
      </c>
      <c r="K33" s="353">
        <v>4000</v>
      </c>
      <c r="L33" s="353">
        <v>4000</v>
      </c>
      <c r="M33" s="95"/>
      <c r="O33" s="86" t="str">
        <f t="shared" si="5"/>
        <v>323</v>
      </c>
      <c r="P33" s="86" t="str">
        <f t="shared" si="6"/>
        <v>32</v>
      </c>
      <c r="Q33" s="86" t="str">
        <f t="shared" si="7"/>
        <v>43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352">
        <v>43</v>
      </c>
      <c r="D34" s="91" t="str">
        <f t="shared" si="1"/>
        <v>Ostali prihodi za posebne namjene</v>
      </c>
      <c r="E34" s="352">
        <v>3234</v>
      </c>
      <c r="F34" s="91" t="str">
        <f t="shared" si="2"/>
        <v>Komunalne usluge</v>
      </c>
      <c r="G34" s="354" t="s">
        <v>187</v>
      </c>
      <c r="H34" s="91" t="str">
        <f t="shared" si="3"/>
        <v>REDOVNA DJELATNOST VELEUČILIŠTA I VISOKIH ŠKOLA (IZ EVIDENCIJSKIH PRIHODA)</v>
      </c>
      <c r="I34" s="91" t="str">
        <f t="shared" si="4"/>
        <v>0942</v>
      </c>
      <c r="J34" s="353">
        <v>6000</v>
      </c>
      <c r="K34" s="353">
        <v>6000</v>
      </c>
      <c r="L34" s="353">
        <v>6000</v>
      </c>
      <c r="M34" s="95"/>
      <c r="O34" s="86" t="str">
        <f t="shared" si="5"/>
        <v>323</v>
      </c>
      <c r="P34" s="86" t="str">
        <f t="shared" si="6"/>
        <v>32</v>
      </c>
      <c r="Q34" s="86" t="str">
        <f t="shared" si="7"/>
        <v>43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352">
        <v>43</v>
      </c>
      <c r="D35" s="91" t="str">
        <f t="shared" si="1"/>
        <v>Ostali prihodi za posebne namjene</v>
      </c>
      <c r="E35" s="352">
        <v>3235</v>
      </c>
      <c r="F35" s="91" t="str">
        <f t="shared" si="2"/>
        <v>Zakupnine i najamnine</v>
      </c>
      <c r="G35" s="354" t="s">
        <v>187</v>
      </c>
      <c r="H35" s="91" t="str">
        <f t="shared" si="3"/>
        <v>REDOVNA DJELATNOST VELEUČILIŠTA I VISOKIH ŠKOLA (IZ EVIDENCIJSKIH PRIHODA)</v>
      </c>
      <c r="I35" s="91" t="str">
        <f t="shared" si="4"/>
        <v>0942</v>
      </c>
      <c r="J35" s="353">
        <v>12000</v>
      </c>
      <c r="K35" s="353">
        <v>12000</v>
      </c>
      <c r="L35" s="353">
        <v>12000</v>
      </c>
      <c r="M35" s="95"/>
      <c r="O35" s="86" t="str">
        <f t="shared" si="5"/>
        <v>323</v>
      </c>
      <c r="P35" s="86" t="str">
        <f t="shared" si="6"/>
        <v>32</v>
      </c>
      <c r="Q35" s="86" t="str">
        <f t="shared" si="7"/>
        <v>43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352">
        <v>43</v>
      </c>
      <c r="D36" s="91" t="str">
        <f t="shared" si="1"/>
        <v>Ostali prihodi za posebne namjene</v>
      </c>
      <c r="E36" s="352">
        <v>3237</v>
      </c>
      <c r="F36" s="91" t="str">
        <f t="shared" si="2"/>
        <v>Intelektualne i osobne usluge</v>
      </c>
      <c r="G36" s="354" t="s">
        <v>187</v>
      </c>
      <c r="H36" s="91" t="str">
        <f t="shared" si="3"/>
        <v>REDOVNA DJELATNOST VELEUČILIŠTA I VISOKIH ŠKOLA (IZ EVIDENCIJSKIH PRIHODA)</v>
      </c>
      <c r="I36" s="91" t="str">
        <f t="shared" si="4"/>
        <v>0942</v>
      </c>
      <c r="J36" s="353">
        <v>12000</v>
      </c>
      <c r="K36" s="353">
        <v>12000</v>
      </c>
      <c r="L36" s="353">
        <v>12000</v>
      </c>
      <c r="M36" s="95"/>
      <c r="O36" s="86" t="str">
        <f t="shared" si="5"/>
        <v>323</v>
      </c>
      <c r="P36" s="86" t="str">
        <f t="shared" si="6"/>
        <v>32</v>
      </c>
      <c r="Q36" s="86" t="str">
        <f t="shared" si="7"/>
        <v>43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352">
        <v>43</v>
      </c>
      <c r="D37" s="91" t="str">
        <f t="shared" si="1"/>
        <v>Ostali prihodi za posebne namjene</v>
      </c>
      <c r="E37" s="352">
        <v>3238</v>
      </c>
      <c r="F37" s="91" t="str">
        <f t="shared" si="2"/>
        <v>Računalne usluge</v>
      </c>
      <c r="G37" s="354" t="s">
        <v>187</v>
      </c>
      <c r="H37" s="91" t="str">
        <f t="shared" si="3"/>
        <v>REDOVNA DJELATNOST VELEUČILIŠTA I VISOKIH ŠKOLA (IZ EVIDENCIJSKIH PRIHODA)</v>
      </c>
      <c r="I37" s="91" t="str">
        <f t="shared" si="4"/>
        <v>0942</v>
      </c>
      <c r="J37" s="353">
        <v>5333</v>
      </c>
      <c r="K37" s="353">
        <v>5333</v>
      </c>
      <c r="L37" s="353">
        <v>5333</v>
      </c>
      <c r="M37" s="95"/>
      <c r="O37" s="86" t="str">
        <f t="shared" si="5"/>
        <v>323</v>
      </c>
      <c r="P37" s="86" t="str">
        <f t="shared" si="6"/>
        <v>32</v>
      </c>
      <c r="Q37" s="86" t="str">
        <f t="shared" si="7"/>
        <v>43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352">
        <v>43</v>
      </c>
      <c r="D38" s="91" t="str">
        <f t="shared" si="1"/>
        <v>Ostali prihodi za posebne namjene</v>
      </c>
      <c r="E38" s="352">
        <v>3239</v>
      </c>
      <c r="F38" s="91" t="str">
        <f t="shared" si="2"/>
        <v>Ostale usluge</v>
      </c>
      <c r="G38" s="354" t="s">
        <v>187</v>
      </c>
      <c r="H38" s="91" t="str">
        <f t="shared" si="3"/>
        <v>REDOVNA DJELATNOST VELEUČILIŠTA I VISOKIH ŠKOLA (IZ EVIDENCIJSKIH PRIHODA)</v>
      </c>
      <c r="I38" s="91" t="str">
        <f t="shared" si="4"/>
        <v>0942</v>
      </c>
      <c r="J38" s="353">
        <v>2667</v>
      </c>
      <c r="K38" s="353">
        <v>2667</v>
      </c>
      <c r="L38" s="353">
        <v>2667</v>
      </c>
      <c r="M38" s="95"/>
      <c r="O38" s="86" t="str">
        <f t="shared" si="5"/>
        <v>323</v>
      </c>
      <c r="P38" s="86" t="str">
        <f t="shared" si="6"/>
        <v>32</v>
      </c>
      <c r="Q38" s="86" t="str">
        <f t="shared" si="7"/>
        <v>43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352">
        <v>43</v>
      </c>
      <c r="D39" s="91" t="str">
        <f t="shared" si="1"/>
        <v>Ostali prihodi za posebne namjene</v>
      </c>
      <c r="E39" s="352">
        <v>3241</v>
      </c>
      <c r="F39" s="91" t="str">
        <f t="shared" si="2"/>
        <v>Naknade troškova osobama izvan radnog odnosa</v>
      </c>
      <c r="G39" s="354" t="s">
        <v>187</v>
      </c>
      <c r="H39" s="91" t="str">
        <f t="shared" si="3"/>
        <v>REDOVNA DJELATNOST VELEUČILIŠTA I VISOKIH ŠKOLA (IZ EVIDENCIJSKIH PRIHODA)</v>
      </c>
      <c r="I39" s="91" t="str">
        <f t="shared" si="4"/>
        <v>0942</v>
      </c>
      <c r="J39" s="353">
        <v>6667</v>
      </c>
      <c r="K39" s="353">
        <v>6667</v>
      </c>
      <c r="L39" s="353">
        <v>6667</v>
      </c>
      <c r="M39" s="95"/>
      <c r="O39" s="86" t="str">
        <f t="shared" si="5"/>
        <v>324</v>
      </c>
      <c r="P39" s="86" t="str">
        <f t="shared" si="6"/>
        <v>32</v>
      </c>
      <c r="Q39" s="86" t="str">
        <f t="shared" si="7"/>
        <v>43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352">
        <v>43</v>
      </c>
      <c r="D40" s="91" t="str">
        <f t="shared" si="1"/>
        <v>Ostali prihodi za posebne namjene</v>
      </c>
      <c r="E40" s="352">
        <v>3291</v>
      </c>
      <c r="F40" s="91" t="str">
        <f t="shared" si="2"/>
        <v>Naknade za rad predstavničkih i izvršnih tijela, povjerensta</v>
      </c>
      <c r="G40" s="354" t="s">
        <v>187</v>
      </c>
      <c r="H40" s="91" t="str">
        <f t="shared" si="3"/>
        <v>REDOVNA DJELATNOST VELEUČILIŠTA I VISOKIH ŠKOLA (IZ EVIDENCIJSKIH PRIHODA)</v>
      </c>
      <c r="I40" s="91" t="str">
        <f t="shared" si="4"/>
        <v>0942</v>
      </c>
      <c r="J40" s="353">
        <v>22667</v>
      </c>
      <c r="K40" s="353">
        <v>22667</v>
      </c>
      <c r="L40" s="353">
        <v>22667</v>
      </c>
      <c r="M40" s="95"/>
      <c r="O40" s="86" t="str">
        <f t="shared" si="5"/>
        <v>329</v>
      </c>
      <c r="P40" s="86" t="str">
        <f t="shared" si="6"/>
        <v>32</v>
      </c>
      <c r="Q40" s="86" t="str">
        <f t="shared" si="7"/>
        <v>43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352">
        <v>43</v>
      </c>
      <c r="D41" s="91" t="str">
        <f t="shared" si="1"/>
        <v>Ostali prihodi za posebne namjene</v>
      </c>
      <c r="E41" s="352">
        <v>3292</v>
      </c>
      <c r="F41" s="91" t="str">
        <f t="shared" si="2"/>
        <v>Premije osiguranja</v>
      </c>
      <c r="G41" s="354" t="s">
        <v>187</v>
      </c>
      <c r="H41" s="91" t="str">
        <f t="shared" si="3"/>
        <v>REDOVNA DJELATNOST VELEUČILIŠTA I VISOKIH ŠKOLA (IZ EVIDENCIJSKIH PRIHODA)</v>
      </c>
      <c r="I41" s="91" t="str">
        <f t="shared" si="4"/>
        <v>0942</v>
      </c>
      <c r="J41" s="353">
        <v>26400</v>
      </c>
      <c r="K41" s="353">
        <v>26400</v>
      </c>
      <c r="L41" s="353">
        <v>26400</v>
      </c>
      <c r="M41" s="95"/>
      <c r="O41" s="86" t="str">
        <f t="shared" si="5"/>
        <v>329</v>
      </c>
      <c r="P41" s="86" t="str">
        <f t="shared" si="6"/>
        <v>32</v>
      </c>
      <c r="Q41" s="86" t="str">
        <f t="shared" si="7"/>
        <v>43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352">
        <v>43</v>
      </c>
      <c r="D42" s="91" t="str">
        <f t="shared" si="1"/>
        <v>Ostali prihodi za posebne namjene</v>
      </c>
      <c r="E42" s="352">
        <v>3293</v>
      </c>
      <c r="F42" s="91" t="str">
        <f t="shared" si="2"/>
        <v>Reprezentacija</v>
      </c>
      <c r="G42" s="354" t="s">
        <v>187</v>
      </c>
      <c r="H42" s="91" t="str">
        <f t="shared" si="3"/>
        <v>REDOVNA DJELATNOST VELEUČILIŠTA I VISOKIH ŠKOLA (IZ EVIDENCIJSKIH PRIHODA)</v>
      </c>
      <c r="I42" s="91" t="str">
        <f t="shared" si="4"/>
        <v>0942</v>
      </c>
      <c r="J42" s="353">
        <v>13333</v>
      </c>
      <c r="K42" s="353">
        <v>13333</v>
      </c>
      <c r="L42" s="353">
        <v>13333</v>
      </c>
      <c r="M42" s="95"/>
      <c r="O42" s="86" t="str">
        <f t="shared" si="5"/>
        <v>329</v>
      </c>
      <c r="P42" s="86" t="str">
        <f t="shared" si="6"/>
        <v>32</v>
      </c>
      <c r="Q42" s="86" t="str">
        <f t="shared" si="7"/>
        <v>43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352">
        <v>43</v>
      </c>
      <c r="D43" s="91" t="str">
        <f t="shared" si="1"/>
        <v>Ostali prihodi za posebne namjene</v>
      </c>
      <c r="E43" s="352">
        <v>3294</v>
      </c>
      <c r="F43" s="91" t="str">
        <f t="shared" si="2"/>
        <v>Članarine i norme</v>
      </c>
      <c r="G43" s="354" t="s">
        <v>187</v>
      </c>
      <c r="H43" s="91" t="str">
        <f t="shared" si="3"/>
        <v>REDOVNA DJELATNOST VELEUČILIŠTA I VISOKIH ŠKOLA (IZ EVIDENCIJSKIH PRIHODA)</v>
      </c>
      <c r="I43" s="91" t="str">
        <f t="shared" si="4"/>
        <v>0942</v>
      </c>
      <c r="J43" s="353">
        <v>4000</v>
      </c>
      <c r="K43" s="353">
        <v>4000</v>
      </c>
      <c r="L43" s="353">
        <v>4000</v>
      </c>
      <c r="M43" s="95"/>
      <c r="O43" s="86" t="str">
        <f t="shared" si="5"/>
        <v>329</v>
      </c>
      <c r="P43" s="86" t="str">
        <f t="shared" si="6"/>
        <v>32</v>
      </c>
      <c r="Q43" s="86" t="str">
        <f t="shared" si="7"/>
        <v>43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352">
        <v>43</v>
      </c>
      <c r="D44" s="91" t="str">
        <f t="shared" si="1"/>
        <v>Ostali prihodi za posebne namjene</v>
      </c>
      <c r="E44" s="352">
        <v>3295</v>
      </c>
      <c r="F44" s="91" t="str">
        <f t="shared" si="2"/>
        <v>Pristojbe i naknade</v>
      </c>
      <c r="G44" s="354" t="s">
        <v>187</v>
      </c>
      <c r="H44" s="91" t="str">
        <f t="shared" si="3"/>
        <v>REDOVNA DJELATNOST VELEUČILIŠTA I VISOKIH ŠKOLA (IZ EVIDENCIJSKIH PRIHODA)</v>
      </c>
      <c r="I44" s="91" t="str">
        <f t="shared" si="4"/>
        <v>0942</v>
      </c>
      <c r="J44" s="353">
        <v>2000</v>
      </c>
      <c r="K44" s="353">
        <v>2000</v>
      </c>
      <c r="L44" s="353">
        <v>2000</v>
      </c>
      <c r="M44" s="95"/>
      <c r="O44" s="86" t="str">
        <f t="shared" si="5"/>
        <v>329</v>
      </c>
      <c r="P44" s="86" t="str">
        <f t="shared" si="6"/>
        <v>32</v>
      </c>
      <c r="Q44" s="86" t="str">
        <f t="shared" si="7"/>
        <v>43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352">
        <v>43</v>
      </c>
      <c r="D45" s="91" t="str">
        <f t="shared" si="1"/>
        <v>Ostali prihodi za posebne namjene</v>
      </c>
      <c r="E45" s="352">
        <v>3299</v>
      </c>
      <c r="F45" s="91" t="str">
        <f t="shared" si="2"/>
        <v>Ostali nespomenuti rashodi poslovanja</v>
      </c>
      <c r="G45" s="354" t="s">
        <v>187</v>
      </c>
      <c r="H45" s="91" t="str">
        <f t="shared" si="3"/>
        <v>REDOVNA DJELATNOST VELEUČILIŠTA I VISOKIH ŠKOLA (IZ EVIDENCIJSKIH PRIHODA)</v>
      </c>
      <c r="I45" s="91" t="str">
        <f t="shared" si="4"/>
        <v>0942</v>
      </c>
      <c r="J45" s="353">
        <v>9333</v>
      </c>
      <c r="K45" s="353">
        <v>9333</v>
      </c>
      <c r="L45" s="353">
        <v>9333</v>
      </c>
      <c r="M45" s="95"/>
      <c r="O45" s="86" t="str">
        <f t="shared" si="5"/>
        <v>329</v>
      </c>
      <c r="P45" s="86" t="str">
        <f t="shared" si="6"/>
        <v>32</v>
      </c>
      <c r="Q45" s="86" t="str">
        <f t="shared" si="7"/>
        <v>43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352">
        <v>43</v>
      </c>
      <c r="D46" s="91" t="str">
        <f t="shared" si="1"/>
        <v>Ostali prihodi za posebne namjene</v>
      </c>
      <c r="E46" s="352">
        <v>3431</v>
      </c>
      <c r="F46" s="91" t="str">
        <f t="shared" si="2"/>
        <v>Bankarske usluge i usluge platnog prometa</v>
      </c>
      <c r="G46" s="354" t="s">
        <v>187</v>
      </c>
      <c r="H46" s="91" t="str">
        <f t="shared" si="3"/>
        <v>REDOVNA DJELATNOST VELEUČILIŠTA I VISOKIH ŠKOLA (IZ EVIDENCIJSKIH PRIHODA)</v>
      </c>
      <c r="I46" s="91" t="str">
        <f t="shared" si="4"/>
        <v>0942</v>
      </c>
      <c r="J46" s="353">
        <v>1333</v>
      </c>
      <c r="K46" s="353">
        <v>1333</v>
      </c>
      <c r="L46" s="353">
        <v>1333</v>
      </c>
      <c r="M46" s="95"/>
      <c r="O46" s="86" t="str">
        <f t="shared" si="5"/>
        <v>343</v>
      </c>
      <c r="P46" s="86" t="str">
        <f t="shared" si="6"/>
        <v>34</v>
      </c>
      <c r="Q46" s="86" t="str">
        <f t="shared" si="7"/>
        <v>43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352">
        <v>43</v>
      </c>
      <c r="D47" s="91" t="str">
        <f t="shared" si="1"/>
        <v>Ostali prihodi za posebne namjene</v>
      </c>
      <c r="E47" s="352">
        <v>3811</v>
      </c>
      <c r="F47" s="91" t="str">
        <f t="shared" si="2"/>
        <v>Tekuće donacije u novcu</v>
      </c>
      <c r="G47" s="354" t="s">
        <v>187</v>
      </c>
      <c r="H47" s="91" t="str">
        <f t="shared" si="3"/>
        <v>REDOVNA DJELATNOST VELEUČILIŠTA I VISOKIH ŠKOLA (IZ EVIDENCIJSKIH PRIHODA)</v>
      </c>
      <c r="I47" s="91" t="str">
        <f t="shared" si="4"/>
        <v>0942</v>
      </c>
      <c r="J47" s="353">
        <v>2667</v>
      </c>
      <c r="K47" s="353">
        <v>2667</v>
      </c>
      <c r="L47" s="353">
        <v>2667</v>
      </c>
      <c r="M47" s="95"/>
      <c r="O47" s="86" t="str">
        <f t="shared" si="5"/>
        <v>381</v>
      </c>
      <c r="P47" s="86" t="str">
        <f t="shared" si="6"/>
        <v>38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352">
        <v>43</v>
      </c>
      <c r="D48" s="91" t="str">
        <f t="shared" si="1"/>
        <v>Ostali prihodi za posebne namjene</v>
      </c>
      <c r="E48" s="352">
        <v>4241</v>
      </c>
      <c r="F48" s="91" t="str">
        <f t="shared" si="2"/>
        <v>Knjige</v>
      </c>
      <c r="G48" s="354" t="s">
        <v>187</v>
      </c>
      <c r="H48" s="91" t="str">
        <f t="shared" si="3"/>
        <v>REDOVNA DJELATNOST VELEUČILIŠTA I VISOKIH ŠKOLA (IZ EVIDENCIJSKIH PRIHODA)</v>
      </c>
      <c r="I48" s="91" t="str">
        <f t="shared" si="4"/>
        <v>0942</v>
      </c>
      <c r="J48" s="353">
        <v>1333</v>
      </c>
      <c r="K48" s="353">
        <v>1333</v>
      </c>
      <c r="L48" s="353">
        <v>1333</v>
      </c>
      <c r="M48" s="95"/>
      <c r="O48" s="86" t="str">
        <f t="shared" si="5"/>
        <v>424</v>
      </c>
      <c r="P48" s="86" t="str">
        <f t="shared" si="6"/>
        <v>42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352">
        <v>43</v>
      </c>
      <c r="D49" s="91" t="str">
        <f t="shared" si="1"/>
        <v>Ostali prihodi za posebne namjene</v>
      </c>
      <c r="E49" s="352">
        <v>4262</v>
      </c>
      <c r="F49" s="91" t="str">
        <f t="shared" si="2"/>
        <v>Ulaganja u računalne programe</v>
      </c>
      <c r="G49" s="354" t="s">
        <v>187</v>
      </c>
      <c r="H49" s="91" t="str">
        <f t="shared" si="3"/>
        <v>REDOVNA DJELATNOST VELEUČILIŠTA I VISOKIH ŠKOLA (IZ EVIDENCIJSKIH PRIHODA)</v>
      </c>
      <c r="I49" s="91" t="str">
        <f t="shared" si="4"/>
        <v>0942</v>
      </c>
      <c r="J49" s="353">
        <v>4827</v>
      </c>
      <c r="K49" s="353">
        <v>4827</v>
      </c>
      <c r="L49" s="353">
        <v>4827</v>
      </c>
      <c r="M49" s="95"/>
      <c r="O49" s="86" t="str">
        <f t="shared" si="5"/>
        <v>426</v>
      </c>
      <c r="P49" s="86" t="str">
        <f t="shared" si="6"/>
        <v>42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352">
        <v>43</v>
      </c>
      <c r="D50" s="91" t="str">
        <f t="shared" si="1"/>
        <v>Ostali prihodi za posebne namjene</v>
      </c>
      <c r="E50" s="352">
        <v>4221</v>
      </c>
      <c r="F50" s="91" t="str">
        <f t="shared" si="2"/>
        <v>Uredska oprema i namještaj</v>
      </c>
      <c r="G50" s="354" t="s">
        <v>187</v>
      </c>
      <c r="H50" s="91" t="str">
        <f t="shared" si="3"/>
        <v>REDOVNA DJELATNOST VELEUČILIŠTA I VISOKIH ŠKOLA (IZ EVIDENCIJSKIH PRIHODA)</v>
      </c>
      <c r="I50" s="91" t="str">
        <f t="shared" si="4"/>
        <v>0942</v>
      </c>
      <c r="J50" s="353">
        <v>13333</v>
      </c>
      <c r="K50" s="353">
        <v>13333</v>
      </c>
      <c r="L50" s="353">
        <v>13333</v>
      </c>
      <c r="M50" s="95"/>
      <c r="O50" s="86" t="str">
        <f t="shared" si="5"/>
        <v>422</v>
      </c>
      <c r="P50" s="86" t="str">
        <f t="shared" si="6"/>
        <v>42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352">
        <v>43</v>
      </c>
      <c r="D51" s="91" t="str">
        <f t="shared" si="1"/>
        <v>Ostali prihodi za posebne namjene</v>
      </c>
      <c r="E51" s="352">
        <v>3235</v>
      </c>
      <c r="F51" s="91" t="str">
        <f t="shared" si="2"/>
        <v>Zakupnine i najamnine</v>
      </c>
      <c r="G51" s="354" t="s">
        <v>187</v>
      </c>
      <c r="H51" s="91" t="str">
        <f t="shared" si="3"/>
        <v>REDOVNA DJELATNOST VELEUČILIŠTA I VISOKIH ŠKOLA (IZ EVIDENCIJSKIH PRIHODA)</v>
      </c>
      <c r="I51" s="91" t="str">
        <f t="shared" si="4"/>
        <v>0942</v>
      </c>
      <c r="J51" s="353">
        <v>13333</v>
      </c>
      <c r="K51" s="353">
        <v>13333</v>
      </c>
      <c r="L51" s="353">
        <v>13333</v>
      </c>
      <c r="M51" s="95"/>
      <c r="O51" s="86" t="str">
        <f t="shared" si="5"/>
        <v>323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352">
        <v>43</v>
      </c>
      <c r="D52" s="91" t="str">
        <f t="shared" si="1"/>
        <v>Ostali prihodi za posebne namjene</v>
      </c>
      <c r="E52" s="352">
        <v>3224</v>
      </c>
      <c r="F52" s="91" t="str">
        <f t="shared" si="2"/>
        <v>Materijal i dijelovi za tekuće i investicijsko održavanje</v>
      </c>
      <c r="G52" s="354" t="s">
        <v>187</v>
      </c>
      <c r="H52" s="91" t="str">
        <f t="shared" si="3"/>
        <v>REDOVNA DJELATNOST VELEUČILIŠTA I VISOKIH ŠKOLA (IZ EVIDENCIJSKIH PRIHODA)</v>
      </c>
      <c r="I52" s="91" t="str">
        <f t="shared" si="4"/>
        <v>0942</v>
      </c>
      <c r="J52" s="353">
        <v>13333</v>
      </c>
      <c r="K52" s="353">
        <v>13333</v>
      </c>
      <c r="L52" s="353">
        <v>13333</v>
      </c>
      <c r="M52" s="95"/>
      <c r="O52" s="86" t="str">
        <f t="shared" si="5"/>
        <v>322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352">
        <v>52</v>
      </c>
      <c r="D53" s="91" t="str">
        <f t="shared" si="1"/>
        <v>Ostale pomoći</v>
      </c>
      <c r="E53" s="352">
        <v>3213</v>
      </c>
      <c r="F53" s="91" t="str">
        <f t="shared" si="2"/>
        <v>Stručno usavršavanje zaposlenika</v>
      </c>
      <c r="G53" s="354" t="s">
        <v>1964</v>
      </c>
      <c r="H53" s="91" t="str">
        <f t="shared" si="3"/>
        <v>ERASMUS - PROJEKTI  ZA KORISNIKE OBRAZOVANJE OD 2021. DO 2027.</v>
      </c>
      <c r="I53" s="91" t="str">
        <f t="shared" si="4"/>
        <v>0970</v>
      </c>
      <c r="J53" s="353">
        <v>65565</v>
      </c>
      <c r="K53" s="353">
        <v>10419</v>
      </c>
      <c r="L53" s="353">
        <v>0</v>
      </c>
      <c r="M53" s="95"/>
      <c r="O53" s="86" t="str">
        <f t="shared" si="5"/>
        <v>321</v>
      </c>
      <c r="P53" s="86" t="str">
        <f t="shared" si="6"/>
        <v>32</v>
      </c>
      <c r="Q53" s="86" t="str">
        <f t="shared" si="7"/>
        <v>52</v>
      </c>
      <c r="R53" s="86" t="str">
        <f t="shared" si="8"/>
        <v>97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352">
        <v>52</v>
      </c>
      <c r="D54" s="91" t="str">
        <f t="shared" si="1"/>
        <v>Ostale pomoći</v>
      </c>
      <c r="E54" s="352">
        <v>3293</v>
      </c>
      <c r="F54" s="91" t="str">
        <f t="shared" si="2"/>
        <v>Reprezentacija</v>
      </c>
      <c r="G54" s="354" t="s">
        <v>1964</v>
      </c>
      <c r="H54" s="91" t="str">
        <f t="shared" si="3"/>
        <v>ERASMUS - PROJEKTI  ZA KORISNIKE OBRAZOVANJE OD 2021. DO 2027.</v>
      </c>
      <c r="I54" s="91" t="str">
        <f t="shared" si="4"/>
        <v>0970</v>
      </c>
      <c r="J54" s="353">
        <v>1000</v>
      </c>
      <c r="K54" s="353">
        <v>1000</v>
      </c>
      <c r="L54" s="353">
        <v>0</v>
      </c>
      <c r="M54" s="95"/>
      <c r="O54" s="86" t="str">
        <f t="shared" si="5"/>
        <v>329</v>
      </c>
      <c r="P54" s="86" t="str">
        <f t="shared" si="6"/>
        <v>32</v>
      </c>
      <c r="Q54" s="86" t="str">
        <f t="shared" si="7"/>
        <v>52</v>
      </c>
      <c r="R54" s="86" t="str">
        <f t="shared" si="8"/>
        <v>97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/>
      </c>
      <c r="B55" s="90" t="str">
        <f>IF(C55="","",VLOOKUP('OPĆI DIO'!$C$3,'OPĆI DIO'!$L$6:$U$138,9,FALSE))</f>
        <v/>
      </c>
      <c r="C55" s="96"/>
      <c r="D55" s="91" t="str">
        <f t="shared" si="1"/>
        <v/>
      </c>
      <c r="E55" s="96"/>
      <c r="F55" s="91" t="str">
        <f t="shared" si="2"/>
        <v/>
      </c>
      <c r="G55" s="129"/>
      <c r="H55" s="91" t="str">
        <f t="shared" si="3"/>
        <v/>
      </c>
      <c r="I55" s="91" t="str">
        <f t="shared" si="4"/>
        <v/>
      </c>
      <c r="J55" s="128"/>
      <c r="K55" s="128"/>
      <c r="L55" s="128"/>
      <c r="M55" s="95"/>
      <c r="O55" s="86" t="str">
        <f t="shared" si="5"/>
        <v/>
      </c>
      <c r="P55" s="86" t="str">
        <f t="shared" si="6"/>
        <v/>
      </c>
      <c r="Q55" s="86" t="str">
        <f t="shared" si="7"/>
        <v/>
      </c>
      <c r="R55" s="86" t="str">
        <f t="shared" si="8"/>
        <v/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/>
      </c>
      <c r="B56" s="90" t="str">
        <f>IF(C56="","",VLOOKUP('OPĆI DIO'!$C$3,'OPĆI DIO'!$L$6:$U$138,9,FALSE))</f>
        <v/>
      </c>
      <c r="C56" s="96"/>
      <c r="D56" s="91" t="str">
        <f t="shared" si="1"/>
        <v/>
      </c>
      <c r="E56" s="96"/>
      <c r="F56" s="91" t="str">
        <f t="shared" si="2"/>
        <v/>
      </c>
      <c r="G56" s="129"/>
      <c r="H56" s="91" t="str">
        <f t="shared" si="3"/>
        <v/>
      </c>
      <c r="I56" s="91" t="str">
        <f t="shared" si="4"/>
        <v/>
      </c>
      <c r="J56" s="128"/>
      <c r="K56" s="128"/>
      <c r="L56" s="128"/>
      <c r="M56" s="95"/>
      <c r="O56" s="86" t="str">
        <f t="shared" si="5"/>
        <v/>
      </c>
      <c r="P56" s="86" t="str">
        <f t="shared" si="6"/>
        <v/>
      </c>
      <c r="Q56" s="86" t="str">
        <f t="shared" si="7"/>
        <v/>
      </c>
      <c r="R56" s="86" t="str">
        <f t="shared" si="8"/>
        <v/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/>
      </c>
      <c r="B57" s="90" t="str">
        <f>IF(C57="","",VLOOKUP('OPĆI DIO'!$C$3,'OPĆI DIO'!$L$6:$U$138,9,FALSE))</f>
        <v/>
      </c>
      <c r="C57" s="96"/>
      <c r="D57" s="91" t="str">
        <f t="shared" si="1"/>
        <v/>
      </c>
      <c r="E57" s="96"/>
      <c r="F57" s="91" t="str">
        <f t="shared" si="2"/>
        <v/>
      </c>
      <c r="G57" s="129"/>
      <c r="H57" s="91" t="str">
        <f t="shared" si="3"/>
        <v/>
      </c>
      <c r="I57" s="91" t="str">
        <f t="shared" si="4"/>
        <v/>
      </c>
      <c r="J57" s="128"/>
      <c r="K57" s="128"/>
      <c r="L57" s="128"/>
      <c r="M57" s="95"/>
      <c r="O57" s="86" t="str">
        <f t="shared" si="5"/>
        <v/>
      </c>
      <c r="P57" s="86" t="str">
        <f t="shared" si="6"/>
        <v/>
      </c>
      <c r="Q57" s="86" t="str">
        <f t="shared" si="7"/>
        <v/>
      </c>
      <c r="R57" s="86" t="str">
        <f t="shared" si="8"/>
        <v/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/>
      </c>
      <c r="B58" s="90" t="str">
        <f>IF(C58="","",VLOOKUP('OPĆI DIO'!$C$3,'OPĆI DIO'!$L$6:$U$138,9,FALSE))</f>
        <v/>
      </c>
      <c r="C58" s="96"/>
      <c r="D58" s="91" t="str">
        <f t="shared" si="1"/>
        <v/>
      </c>
      <c r="E58" s="96"/>
      <c r="F58" s="91" t="str">
        <f t="shared" si="2"/>
        <v/>
      </c>
      <c r="G58" s="129"/>
      <c r="H58" s="91" t="str">
        <f t="shared" si="3"/>
        <v/>
      </c>
      <c r="I58" s="91" t="str">
        <f t="shared" si="4"/>
        <v/>
      </c>
      <c r="J58" s="128"/>
      <c r="K58" s="128"/>
      <c r="L58" s="128"/>
      <c r="M58" s="95"/>
      <c r="O58" s="86" t="str">
        <f t="shared" si="5"/>
        <v/>
      </c>
      <c r="P58" s="86" t="str">
        <f t="shared" si="6"/>
        <v/>
      </c>
      <c r="Q58" s="86" t="str">
        <f t="shared" si="7"/>
        <v/>
      </c>
      <c r="R58" s="86" t="str">
        <f t="shared" si="8"/>
        <v/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/>
      </c>
      <c r="B59" s="90" t="str">
        <f>IF(C59="","",VLOOKUP('OPĆI DIO'!$C$3,'OPĆI DIO'!$L$6:$U$138,9,FALSE))</f>
        <v/>
      </c>
      <c r="C59" s="96"/>
      <c r="D59" s="91" t="str">
        <f t="shared" si="1"/>
        <v/>
      </c>
      <c r="E59" s="96"/>
      <c r="F59" s="91" t="str">
        <f t="shared" si="2"/>
        <v/>
      </c>
      <c r="G59" s="129"/>
      <c r="H59" s="91" t="str">
        <f t="shared" si="3"/>
        <v/>
      </c>
      <c r="I59" s="91" t="str">
        <f t="shared" si="4"/>
        <v/>
      </c>
      <c r="J59" s="128"/>
      <c r="K59" s="128"/>
      <c r="L59" s="128"/>
      <c r="M59" s="95"/>
      <c r="O59" s="86" t="str">
        <f t="shared" si="5"/>
        <v/>
      </c>
      <c r="P59" s="86" t="str">
        <f t="shared" si="6"/>
        <v/>
      </c>
      <c r="Q59" s="86" t="str">
        <f t="shared" si="7"/>
        <v/>
      </c>
      <c r="R59" s="86" t="str">
        <f t="shared" si="8"/>
        <v/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/>
      </c>
      <c r="B60" s="90" t="str">
        <f>IF(C60="","",VLOOKUP('OPĆI DIO'!$C$3,'OPĆI DIO'!$L$6:$U$138,9,FALSE))</f>
        <v/>
      </c>
      <c r="C60" s="96"/>
      <c r="D60" s="91" t="str">
        <f t="shared" si="1"/>
        <v/>
      </c>
      <c r="E60" s="96"/>
      <c r="F60" s="91" t="str">
        <f t="shared" si="2"/>
        <v/>
      </c>
      <c r="G60" s="129"/>
      <c r="H60" s="91" t="str">
        <f t="shared" si="3"/>
        <v/>
      </c>
      <c r="I60" s="91" t="str">
        <f t="shared" si="4"/>
        <v/>
      </c>
      <c r="J60" s="128"/>
      <c r="K60" s="128"/>
      <c r="L60" s="128"/>
      <c r="M60" s="95"/>
      <c r="O60" s="86" t="str">
        <f t="shared" si="5"/>
        <v/>
      </c>
      <c r="P60" s="86" t="str">
        <f t="shared" si="6"/>
        <v/>
      </c>
      <c r="Q60" s="86" t="str">
        <f t="shared" si="7"/>
        <v/>
      </c>
      <c r="R60" s="86" t="str">
        <f t="shared" si="8"/>
        <v/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/>
      </c>
      <c r="B61" s="90" t="str">
        <f>IF(C61="","",VLOOKUP('OPĆI DIO'!$C$3,'OPĆI DIO'!$L$6:$U$138,9,FALSE))</f>
        <v/>
      </c>
      <c r="C61" s="96"/>
      <c r="D61" s="91" t="str">
        <f t="shared" si="1"/>
        <v/>
      </c>
      <c r="E61" s="96"/>
      <c r="F61" s="91" t="str">
        <f t="shared" si="2"/>
        <v/>
      </c>
      <c r="G61" s="129"/>
      <c r="H61" s="91" t="str">
        <f t="shared" si="3"/>
        <v/>
      </c>
      <c r="I61" s="91" t="str">
        <f t="shared" si="4"/>
        <v/>
      </c>
      <c r="J61" s="128"/>
      <c r="K61" s="128"/>
      <c r="L61" s="128"/>
      <c r="M61" s="95"/>
      <c r="O61" s="86" t="str">
        <f t="shared" si="5"/>
        <v/>
      </c>
      <c r="P61" s="86" t="str">
        <f t="shared" si="6"/>
        <v/>
      </c>
      <c r="Q61" s="86" t="str">
        <f t="shared" si="7"/>
        <v/>
      </c>
      <c r="R61" s="86" t="str">
        <f t="shared" si="8"/>
        <v/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/>
      </c>
      <c r="B62" s="90" t="str">
        <f>IF(C62="","",VLOOKUP('OPĆI DIO'!$C$3,'OPĆI DIO'!$L$6:$U$138,9,FALSE))</f>
        <v/>
      </c>
      <c r="C62" s="96"/>
      <c r="D62" s="91" t="str">
        <f t="shared" si="1"/>
        <v/>
      </c>
      <c r="E62" s="96"/>
      <c r="F62" s="91" t="str">
        <f t="shared" si="2"/>
        <v/>
      </c>
      <c r="G62" s="129"/>
      <c r="H62" s="91" t="str">
        <f t="shared" si="3"/>
        <v/>
      </c>
      <c r="I62" s="91" t="str">
        <f t="shared" si="4"/>
        <v/>
      </c>
      <c r="J62" s="128"/>
      <c r="K62" s="128"/>
      <c r="L62" s="128"/>
      <c r="M62" s="95"/>
      <c r="O62" s="86" t="str">
        <f t="shared" si="5"/>
        <v/>
      </c>
      <c r="P62" s="86" t="str">
        <f t="shared" si="6"/>
        <v/>
      </c>
      <c r="Q62" s="86" t="str">
        <f t="shared" si="7"/>
        <v/>
      </c>
      <c r="R62" s="86" t="str">
        <f t="shared" si="8"/>
        <v/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/>
      </c>
      <c r="B63" s="90" t="str">
        <f>IF(C63="","",VLOOKUP('OPĆI DIO'!$C$3,'OPĆI DIO'!$L$6:$U$138,9,FALSE))</f>
        <v/>
      </c>
      <c r="C63" s="96"/>
      <c r="D63" s="91" t="str">
        <f t="shared" si="1"/>
        <v/>
      </c>
      <c r="E63" s="96"/>
      <c r="F63" s="91" t="str">
        <f t="shared" si="2"/>
        <v/>
      </c>
      <c r="G63" s="129"/>
      <c r="H63" s="91" t="str">
        <f t="shared" si="3"/>
        <v/>
      </c>
      <c r="I63" s="91" t="str">
        <f t="shared" si="4"/>
        <v/>
      </c>
      <c r="J63" s="128"/>
      <c r="K63" s="128"/>
      <c r="L63" s="128"/>
      <c r="M63" s="95"/>
      <c r="O63" s="86" t="str">
        <f t="shared" si="5"/>
        <v/>
      </c>
      <c r="P63" s="86" t="str">
        <f t="shared" si="6"/>
        <v/>
      </c>
      <c r="Q63" s="86" t="str">
        <f t="shared" si="7"/>
        <v/>
      </c>
      <c r="R63" s="86" t="str">
        <f t="shared" si="8"/>
        <v/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/>
      </c>
      <c r="B64" s="90" t="str">
        <f>IF(C64="","",VLOOKUP('OPĆI DIO'!$C$3,'OPĆI DIO'!$L$6:$U$138,9,FALSE))</f>
        <v/>
      </c>
      <c r="C64" s="96"/>
      <c r="D64" s="91" t="str">
        <f t="shared" si="1"/>
        <v/>
      </c>
      <c r="E64" s="96"/>
      <c r="F64" s="91" t="str">
        <f t="shared" si="2"/>
        <v/>
      </c>
      <c r="G64" s="129"/>
      <c r="H64" s="91" t="str">
        <f t="shared" si="3"/>
        <v/>
      </c>
      <c r="I64" s="91" t="str">
        <f t="shared" si="4"/>
        <v/>
      </c>
      <c r="J64" s="128"/>
      <c r="K64" s="128"/>
      <c r="L64" s="128"/>
      <c r="M64" s="95"/>
      <c r="O64" s="86" t="str">
        <f t="shared" si="5"/>
        <v/>
      </c>
      <c r="P64" s="86" t="str">
        <f t="shared" si="6"/>
        <v/>
      </c>
      <c r="Q64" s="86" t="str">
        <f t="shared" si="7"/>
        <v/>
      </c>
      <c r="R64" s="86" t="str">
        <f t="shared" si="8"/>
        <v/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/>
      </c>
      <c r="B65" s="90" t="str">
        <f>IF(C65="","",VLOOKUP('OPĆI DIO'!$C$3,'OPĆI DIO'!$L$6:$U$138,9,FALSE))</f>
        <v/>
      </c>
      <c r="C65" s="96"/>
      <c r="D65" s="91" t="str">
        <f t="shared" si="1"/>
        <v/>
      </c>
      <c r="E65" s="96"/>
      <c r="F65" s="91" t="str">
        <f t="shared" si="2"/>
        <v/>
      </c>
      <c r="G65" s="129"/>
      <c r="H65" s="91" t="str">
        <f t="shared" si="3"/>
        <v/>
      </c>
      <c r="I65" s="91" t="str">
        <f t="shared" si="4"/>
        <v/>
      </c>
      <c r="J65" s="128"/>
      <c r="K65" s="128"/>
      <c r="L65" s="128"/>
      <c r="M65" s="95"/>
      <c r="O65" s="86" t="str">
        <f t="shared" si="5"/>
        <v/>
      </c>
      <c r="P65" s="86" t="str">
        <f t="shared" si="6"/>
        <v/>
      </c>
      <c r="Q65" s="86" t="str">
        <f t="shared" si="7"/>
        <v/>
      </c>
      <c r="R65" s="86" t="str">
        <f t="shared" si="8"/>
        <v/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/>
      </c>
      <c r="B66" s="90" t="str">
        <f>IF(C66="","",VLOOKUP('OPĆI DIO'!$C$3,'OPĆI DIO'!$L$6:$U$138,9,FALSE))</f>
        <v/>
      </c>
      <c r="C66" s="96"/>
      <c r="D66" s="91" t="str">
        <f t="shared" si="1"/>
        <v/>
      </c>
      <c r="E66" s="96"/>
      <c r="F66" s="91" t="str">
        <f t="shared" si="2"/>
        <v/>
      </c>
      <c r="G66" s="129"/>
      <c r="H66" s="91" t="str">
        <f t="shared" si="3"/>
        <v/>
      </c>
      <c r="I66" s="91" t="str">
        <f t="shared" si="4"/>
        <v/>
      </c>
      <c r="J66" s="128"/>
      <c r="K66" s="128"/>
      <c r="L66" s="128"/>
      <c r="M66" s="95"/>
      <c r="O66" s="86" t="str">
        <f t="shared" si="5"/>
        <v/>
      </c>
      <c r="P66" s="86" t="str">
        <f t="shared" si="6"/>
        <v/>
      </c>
      <c r="Q66" s="86" t="str">
        <f t="shared" si="7"/>
        <v/>
      </c>
      <c r="R66" s="86" t="str">
        <f t="shared" si="8"/>
        <v/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/>
      </c>
      <c r="B67" s="90" t="str">
        <f>IF(C67="","",VLOOKUP('OPĆI DIO'!$C$3,'OPĆI DIO'!$L$6:$U$138,9,FALSE))</f>
        <v/>
      </c>
      <c r="C67" s="96"/>
      <c r="D67" s="91" t="str">
        <f t="shared" ref="D67:D130" si="13">IFERROR(VLOOKUP(C67,$S$6:$T$24,2,FALSE),"")</f>
        <v/>
      </c>
      <c r="E67" s="96"/>
      <c r="F67" s="91" t="str">
        <f t="shared" si="2"/>
        <v/>
      </c>
      <c r="G67" s="129"/>
      <c r="H67" s="91" t="str">
        <f t="shared" si="3"/>
        <v/>
      </c>
      <c r="I67" s="91" t="str">
        <f t="shared" si="4"/>
        <v/>
      </c>
      <c r="J67" s="128"/>
      <c r="K67" s="128"/>
      <c r="L67" s="128"/>
      <c r="M67" s="95"/>
      <c r="O67" s="86" t="str">
        <f t="shared" si="5"/>
        <v/>
      </c>
      <c r="P67" s="86" t="str">
        <f t="shared" si="6"/>
        <v/>
      </c>
      <c r="Q67" s="86" t="str">
        <f t="shared" si="7"/>
        <v/>
      </c>
      <c r="R67" s="86" t="str">
        <f t="shared" si="8"/>
        <v/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/>
      </c>
      <c r="B68" s="90" t="str">
        <f>IF(C68="","",VLOOKUP('OPĆI DIO'!$C$3,'OPĆI DIO'!$L$6:$U$138,9,FALSE))</f>
        <v/>
      </c>
      <c r="C68" s="96"/>
      <c r="D68" s="91" t="str">
        <f t="shared" si="13"/>
        <v/>
      </c>
      <c r="E68" s="96"/>
      <c r="F68" s="91" t="str">
        <f t="shared" ref="F68:F131" si="14">IFERROR(VLOOKUP(E68,$V$5:$X$129,2,FALSE),"")</f>
        <v/>
      </c>
      <c r="G68" s="129"/>
      <c r="H68" s="91" t="str">
        <f t="shared" ref="H68:H131" si="15">IFERROR(VLOOKUP(G68,$AB$6:$AC$327,2,FALSE),"")</f>
        <v/>
      </c>
      <c r="I68" s="91" t="str">
        <f t="shared" ref="I68:I131" si="16">IFERROR(VLOOKUP(G68,$AB$6:$AF$327,3,FALSE),"")</f>
        <v/>
      </c>
      <c r="J68" s="128"/>
      <c r="K68" s="128"/>
      <c r="L68" s="128"/>
      <c r="M68" s="95"/>
      <c r="O68" s="86" t="str">
        <f t="shared" ref="O68:O131" si="17">LEFT(E68,3)</f>
        <v/>
      </c>
      <c r="P68" s="86" t="str">
        <f t="shared" ref="P68:P131" si="18">LEFT(E68,2)</f>
        <v/>
      </c>
      <c r="Q68" s="86" t="str">
        <f t="shared" ref="Q68:Q131" si="19">LEFT(C68,3)</f>
        <v/>
      </c>
      <c r="R68" s="86" t="str">
        <f t="shared" ref="R68:R131" si="20">MID(I68,2,2)</f>
        <v/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/>
      </c>
      <c r="B69" s="90" t="str">
        <f>IF(C69="","",VLOOKUP('OPĆI DIO'!$C$3,'OPĆI DIO'!$L$6:$U$138,9,FALSE))</f>
        <v/>
      </c>
      <c r="C69" s="96"/>
      <c r="D69" s="91" t="str">
        <f t="shared" si="13"/>
        <v/>
      </c>
      <c r="E69" s="96"/>
      <c r="F69" s="91" t="str">
        <f t="shared" si="14"/>
        <v/>
      </c>
      <c r="G69" s="129"/>
      <c r="H69" s="91" t="str">
        <f t="shared" si="15"/>
        <v/>
      </c>
      <c r="I69" s="91" t="str">
        <f t="shared" si="16"/>
        <v/>
      </c>
      <c r="J69" s="128"/>
      <c r="K69" s="128"/>
      <c r="L69" s="128"/>
      <c r="M69" s="95"/>
      <c r="O69" s="86" t="str">
        <f t="shared" si="17"/>
        <v/>
      </c>
      <c r="P69" s="86" t="str">
        <f t="shared" si="18"/>
        <v/>
      </c>
      <c r="Q69" s="86" t="str">
        <f t="shared" si="19"/>
        <v/>
      </c>
      <c r="R69" s="86" t="str">
        <f t="shared" si="20"/>
        <v/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/>
      </c>
      <c r="B70" s="90" t="str">
        <f>IF(C70="","",VLOOKUP('OPĆI DIO'!$C$3,'OPĆI DIO'!$L$6:$U$138,9,FALSE))</f>
        <v/>
      </c>
      <c r="C70" s="96"/>
      <c r="D70" s="91" t="str">
        <f t="shared" si="13"/>
        <v/>
      </c>
      <c r="E70" s="96"/>
      <c r="F70" s="91" t="str">
        <f t="shared" si="14"/>
        <v/>
      </c>
      <c r="G70" s="129"/>
      <c r="H70" s="91" t="str">
        <f t="shared" si="15"/>
        <v/>
      </c>
      <c r="I70" s="91" t="str">
        <f t="shared" si="16"/>
        <v/>
      </c>
      <c r="J70" s="128"/>
      <c r="K70" s="128"/>
      <c r="L70" s="128"/>
      <c r="M70" s="95"/>
      <c r="O70" s="86" t="str">
        <f t="shared" si="17"/>
        <v/>
      </c>
      <c r="P70" s="86" t="str">
        <f t="shared" si="18"/>
        <v/>
      </c>
      <c r="Q70" s="86" t="str">
        <f t="shared" si="19"/>
        <v/>
      </c>
      <c r="R70" s="86" t="str">
        <f t="shared" si="20"/>
        <v/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/>
      </c>
      <c r="B71" s="90" t="str">
        <f>IF(C71="","",VLOOKUP('OPĆI DIO'!$C$3,'OPĆI DIO'!$L$6:$U$138,9,FALSE))</f>
        <v/>
      </c>
      <c r="C71" s="96"/>
      <c r="D71" s="91" t="str">
        <f t="shared" si="13"/>
        <v/>
      </c>
      <c r="E71" s="96"/>
      <c r="F71" s="91" t="str">
        <f t="shared" si="14"/>
        <v/>
      </c>
      <c r="G71" s="129"/>
      <c r="H71" s="91" t="str">
        <f t="shared" si="15"/>
        <v/>
      </c>
      <c r="I71" s="91" t="str">
        <f t="shared" si="16"/>
        <v/>
      </c>
      <c r="J71" s="128"/>
      <c r="K71" s="128"/>
      <c r="L71" s="128"/>
      <c r="M71" s="95"/>
      <c r="O71" s="86" t="str">
        <f t="shared" si="17"/>
        <v/>
      </c>
      <c r="P71" s="86" t="str">
        <f t="shared" si="18"/>
        <v/>
      </c>
      <c r="Q71" s="86" t="str">
        <f t="shared" si="19"/>
        <v/>
      </c>
      <c r="R71" s="86" t="str">
        <f t="shared" si="20"/>
        <v/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/>
      </c>
      <c r="B72" s="90" t="str">
        <f>IF(C72="","",VLOOKUP('OPĆI DIO'!$C$3,'OPĆI DIO'!$L$6:$U$138,9,FALSE))</f>
        <v/>
      </c>
      <c r="C72" s="96"/>
      <c r="D72" s="91" t="str">
        <f t="shared" si="13"/>
        <v/>
      </c>
      <c r="E72" s="96"/>
      <c r="F72" s="91" t="str">
        <f t="shared" si="14"/>
        <v/>
      </c>
      <c r="G72" s="129"/>
      <c r="H72" s="91" t="str">
        <f t="shared" si="15"/>
        <v/>
      </c>
      <c r="I72" s="91" t="str">
        <f t="shared" si="16"/>
        <v/>
      </c>
      <c r="J72" s="128"/>
      <c r="K72" s="128"/>
      <c r="L72" s="128"/>
      <c r="M72" s="95"/>
      <c r="O72" s="86" t="str">
        <f t="shared" si="17"/>
        <v/>
      </c>
      <c r="P72" s="86" t="str">
        <f t="shared" si="18"/>
        <v/>
      </c>
      <c r="Q72" s="86" t="str">
        <f t="shared" si="19"/>
        <v/>
      </c>
      <c r="R72" s="86" t="str">
        <f t="shared" si="20"/>
        <v/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/>
      </c>
      <c r="B73" s="90" t="str">
        <f>IF(C73="","",VLOOKUP('OPĆI DIO'!$C$3,'OPĆI DIO'!$L$6:$U$138,9,FALSE))</f>
        <v/>
      </c>
      <c r="C73" s="96"/>
      <c r="D73" s="91" t="str">
        <f t="shared" si="13"/>
        <v/>
      </c>
      <c r="E73" s="96"/>
      <c r="F73" s="91" t="str">
        <f t="shared" si="14"/>
        <v/>
      </c>
      <c r="G73" s="129"/>
      <c r="H73" s="91" t="str">
        <f t="shared" si="15"/>
        <v/>
      </c>
      <c r="I73" s="91" t="str">
        <f t="shared" si="16"/>
        <v/>
      </c>
      <c r="J73" s="128"/>
      <c r="K73" s="128"/>
      <c r="L73" s="128"/>
      <c r="M73" s="95"/>
      <c r="O73" s="86" t="str">
        <f t="shared" si="17"/>
        <v/>
      </c>
      <c r="P73" s="86" t="str">
        <f t="shared" si="18"/>
        <v/>
      </c>
      <c r="Q73" s="86" t="str">
        <f t="shared" si="19"/>
        <v/>
      </c>
      <c r="R73" s="86" t="str">
        <f t="shared" si="20"/>
        <v/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/>
      </c>
      <c r="B74" s="90" t="str">
        <f>IF(C74="","",VLOOKUP('OPĆI DIO'!$C$3,'OPĆI DIO'!$L$6:$U$138,9,FALSE))</f>
        <v/>
      </c>
      <c r="C74" s="96"/>
      <c r="D74" s="91" t="str">
        <f t="shared" si="13"/>
        <v/>
      </c>
      <c r="E74" s="96"/>
      <c r="F74" s="91" t="str">
        <f t="shared" si="14"/>
        <v/>
      </c>
      <c r="G74" s="129"/>
      <c r="H74" s="91" t="str">
        <f t="shared" si="15"/>
        <v/>
      </c>
      <c r="I74" s="91" t="str">
        <f t="shared" si="16"/>
        <v/>
      </c>
      <c r="J74" s="128"/>
      <c r="K74" s="128"/>
      <c r="L74" s="128"/>
      <c r="M74" s="95"/>
      <c r="O74" s="86" t="str">
        <f t="shared" si="17"/>
        <v/>
      </c>
      <c r="P74" s="86" t="str">
        <f t="shared" si="18"/>
        <v/>
      </c>
      <c r="Q74" s="86" t="str">
        <f t="shared" si="19"/>
        <v/>
      </c>
      <c r="R74" s="86" t="str">
        <f t="shared" si="20"/>
        <v/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/>
      </c>
      <c r="B75" s="90" t="str">
        <f>IF(C75="","",VLOOKUP('OPĆI DIO'!$C$3,'OPĆI DIO'!$L$6:$U$138,9,FALSE))</f>
        <v/>
      </c>
      <c r="C75" s="96"/>
      <c r="D75" s="91" t="str">
        <f t="shared" si="13"/>
        <v/>
      </c>
      <c r="E75" s="96"/>
      <c r="F75" s="91" t="str">
        <f t="shared" si="14"/>
        <v/>
      </c>
      <c r="G75" s="129"/>
      <c r="H75" s="91" t="str">
        <f t="shared" si="15"/>
        <v/>
      </c>
      <c r="I75" s="91" t="str">
        <f t="shared" si="16"/>
        <v/>
      </c>
      <c r="J75" s="128"/>
      <c r="K75" s="128"/>
      <c r="L75" s="128"/>
      <c r="M75" s="95"/>
      <c r="O75" s="86" t="str">
        <f t="shared" si="17"/>
        <v/>
      </c>
      <c r="P75" s="86" t="str">
        <f t="shared" si="18"/>
        <v/>
      </c>
      <c r="Q75" s="86" t="str">
        <f t="shared" si="19"/>
        <v/>
      </c>
      <c r="R75" s="86" t="str">
        <f t="shared" si="20"/>
        <v/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/>
      </c>
      <c r="B76" s="90" t="str">
        <f>IF(C76="","",VLOOKUP('OPĆI DIO'!$C$3,'OPĆI DIO'!$L$6:$U$138,9,FALSE))</f>
        <v/>
      </c>
      <c r="C76" s="96"/>
      <c r="D76" s="91" t="str">
        <f t="shared" si="13"/>
        <v/>
      </c>
      <c r="E76" s="96"/>
      <c r="F76" s="91" t="str">
        <f t="shared" si="14"/>
        <v/>
      </c>
      <c r="G76" s="129"/>
      <c r="H76" s="91" t="str">
        <f t="shared" si="15"/>
        <v/>
      </c>
      <c r="I76" s="91" t="str">
        <f t="shared" si="16"/>
        <v/>
      </c>
      <c r="J76" s="128"/>
      <c r="K76" s="128"/>
      <c r="L76" s="128"/>
      <c r="M76" s="95"/>
      <c r="O76" s="86" t="str">
        <f t="shared" si="17"/>
        <v/>
      </c>
      <c r="P76" s="86" t="str">
        <f t="shared" si="18"/>
        <v/>
      </c>
      <c r="Q76" s="86" t="str">
        <f t="shared" si="19"/>
        <v/>
      </c>
      <c r="R76" s="86" t="str">
        <f t="shared" si="20"/>
        <v/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/>
      </c>
      <c r="B77" s="90" t="str">
        <f>IF(C77="","",VLOOKUP('OPĆI DIO'!$C$3,'OPĆI DIO'!$L$6:$U$138,9,FALSE))</f>
        <v/>
      </c>
      <c r="C77" s="96"/>
      <c r="D77" s="91" t="str">
        <f t="shared" si="13"/>
        <v/>
      </c>
      <c r="E77" s="96"/>
      <c r="F77" s="91" t="str">
        <f t="shared" si="14"/>
        <v/>
      </c>
      <c r="G77" s="129"/>
      <c r="H77" s="91" t="str">
        <f t="shared" si="15"/>
        <v/>
      </c>
      <c r="I77" s="91" t="str">
        <f t="shared" si="16"/>
        <v/>
      </c>
      <c r="J77" s="128"/>
      <c r="K77" s="128"/>
      <c r="L77" s="128"/>
      <c r="M77" s="95"/>
      <c r="O77" s="86" t="str">
        <f t="shared" si="17"/>
        <v/>
      </c>
      <c r="P77" s="86" t="str">
        <f t="shared" si="18"/>
        <v/>
      </c>
      <c r="Q77" s="86" t="str">
        <f t="shared" si="19"/>
        <v/>
      </c>
      <c r="R77" s="86" t="str">
        <f t="shared" si="20"/>
        <v/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/>
      </c>
      <c r="B78" s="90" t="str">
        <f>IF(C78="","",VLOOKUP('OPĆI DIO'!$C$3,'OPĆI DIO'!$L$6:$U$138,9,FALSE))</f>
        <v/>
      </c>
      <c r="C78" s="96"/>
      <c r="D78" s="91" t="str">
        <f t="shared" si="13"/>
        <v/>
      </c>
      <c r="E78" s="96"/>
      <c r="F78" s="91" t="str">
        <f t="shared" si="14"/>
        <v/>
      </c>
      <c r="G78" s="129"/>
      <c r="H78" s="91" t="str">
        <f t="shared" si="15"/>
        <v/>
      </c>
      <c r="I78" s="91" t="str">
        <f t="shared" si="16"/>
        <v/>
      </c>
      <c r="J78" s="128"/>
      <c r="K78" s="128"/>
      <c r="L78" s="128"/>
      <c r="M78" s="95"/>
      <c r="O78" s="86" t="str">
        <f t="shared" si="17"/>
        <v/>
      </c>
      <c r="P78" s="86" t="str">
        <f t="shared" si="18"/>
        <v/>
      </c>
      <c r="Q78" s="86" t="str">
        <f t="shared" si="19"/>
        <v/>
      </c>
      <c r="R78" s="86" t="str">
        <f t="shared" si="20"/>
        <v/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/>
      </c>
      <c r="B79" s="90" t="str">
        <f>IF(C79="","",VLOOKUP('OPĆI DIO'!$C$3,'OPĆI DIO'!$L$6:$U$138,9,FALSE))</f>
        <v/>
      </c>
      <c r="C79" s="96"/>
      <c r="D79" s="91" t="str">
        <f t="shared" si="13"/>
        <v/>
      </c>
      <c r="E79" s="96"/>
      <c r="F79" s="91" t="str">
        <f t="shared" si="14"/>
        <v/>
      </c>
      <c r="G79" s="129"/>
      <c r="H79" s="91" t="str">
        <f t="shared" si="15"/>
        <v/>
      </c>
      <c r="I79" s="91" t="str">
        <f t="shared" si="16"/>
        <v/>
      </c>
      <c r="J79" s="128"/>
      <c r="K79" s="128"/>
      <c r="L79" s="128"/>
      <c r="M79" s="95"/>
      <c r="O79" s="86" t="str">
        <f t="shared" si="17"/>
        <v/>
      </c>
      <c r="P79" s="86" t="str">
        <f t="shared" si="18"/>
        <v/>
      </c>
      <c r="Q79" s="86" t="str">
        <f t="shared" si="19"/>
        <v/>
      </c>
      <c r="R79" s="86" t="str">
        <f t="shared" si="20"/>
        <v/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/>
      </c>
      <c r="B80" s="90" t="str">
        <f>IF(C80="","",VLOOKUP('OPĆI DIO'!$C$3,'OPĆI DIO'!$L$6:$U$138,9,FALSE))</f>
        <v/>
      </c>
      <c r="C80" s="96"/>
      <c r="D80" s="91" t="str">
        <f t="shared" si="13"/>
        <v/>
      </c>
      <c r="E80" s="96"/>
      <c r="F80" s="91" t="str">
        <f t="shared" si="14"/>
        <v/>
      </c>
      <c r="G80" s="129"/>
      <c r="H80" s="91" t="str">
        <f t="shared" si="15"/>
        <v/>
      </c>
      <c r="I80" s="91" t="str">
        <f t="shared" si="16"/>
        <v/>
      </c>
      <c r="J80" s="128"/>
      <c r="K80" s="128"/>
      <c r="L80" s="128"/>
      <c r="M80" s="95"/>
      <c r="O80" s="86" t="str">
        <f t="shared" si="17"/>
        <v/>
      </c>
      <c r="P80" s="86" t="str">
        <f t="shared" si="18"/>
        <v/>
      </c>
      <c r="Q80" s="86" t="str">
        <f t="shared" si="19"/>
        <v/>
      </c>
      <c r="R80" s="86" t="str">
        <f t="shared" si="20"/>
        <v/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/>
      </c>
      <c r="B81" s="90" t="str">
        <f>IF(C81="","",VLOOKUP('OPĆI DIO'!$C$3,'OPĆI DIO'!$L$6:$U$138,9,FALSE))</f>
        <v/>
      </c>
      <c r="C81" s="96"/>
      <c r="D81" s="91" t="str">
        <f t="shared" si="13"/>
        <v/>
      </c>
      <c r="E81" s="96"/>
      <c r="F81" s="91" t="str">
        <f t="shared" si="14"/>
        <v/>
      </c>
      <c r="G81" s="129"/>
      <c r="H81" s="91" t="str">
        <f t="shared" si="15"/>
        <v/>
      </c>
      <c r="I81" s="91" t="str">
        <f t="shared" si="16"/>
        <v/>
      </c>
      <c r="J81" s="128"/>
      <c r="K81" s="128"/>
      <c r="L81" s="128"/>
      <c r="M81" s="95"/>
      <c r="O81" s="86" t="str">
        <f t="shared" si="17"/>
        <v/>
      </c>
      <c r="P81" s="86" t="str">
        <f t="shared" si="18"/>
        <v/>
      </c>
      <c r="Q81" s="86" t="str">
        <f t="shared" si="19"/>
        <v/>
      </c>
      <c r="R81" s="86" t="str">
        <f t="shared" si="20"/>
        <v/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3"/>
        <v/>
      </c>
      <c r="E82" s="96"/>
      <c r="F82" s="91" t="str">
        <f t="shared" si="14"/>
        <v/>
      </c>
      <c r="G82" s="129"/>
      <c r="H82" s="91" t="str">
        <f t="shared" si="15"/>
        <v/>
      </c>
      <c r="I82" s="91" t="str">
        <f t="shared" si="16"/>
        <v/>
      </c>
      <c r="J82" s="128"/>
      <c r="K82" s="128"/>
      <c r="L82" s="128"/>
      <c r="M82" s="95"/>
      <c r="O82" s="86" t="str">
        <f t="shared" si="17"/>
        <v/>
      </c>
      <c r="P82" s="86" t="str">
        <f t="shared" si="18"/>
        <v/>
      </c>
      <c r="Q82" s="86" t="str">
        <f t="shared" si="19"/>
        <v/>
      </c>
      <c r="R82" s="86" t="str">
        <f t="shared" si="20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3"/>
        <v/>
      </c>
      <c r="E83" s="96"/>
      <c r="F83" s="91" t="str">
        <f t="shared" si="14"/>
        <v/>
      </c>
      <c r="G83" s="129"/>
      <c r="H83" s="91" t="str">
        <f t="shared" si="15"/>
        <v/>
      </c>
      <c r="I83" s="91" t="str">
        <f t="shared" si="16"/>
        <v/>
      </c>
      <c r="J83" s="128"/>
      <c r="K83" s="128"/>
      <c r="L83" s="128"/>
      <c r="M83" s="95"/>
      <c r="O83" s="86" t="str">
        <f t="shared" si="17"/>
        <v/>
      </c>
      <c r="P83" s="86" t="str">
        <f t="shared" si="18"/>
        <v/>
      </c>
      <c r="Q83" s="86" t="str">
        <f t="shared" si="19"/>
        <v/>
      </c>
      <c r="R83" s="86" t="str">
        <f t="shared" si="20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3"/>
        <v/>
      </c>
      <c r="E84" s="96"/>
      <c r="F84" s="91" t="str">
        <f t="shared" si="14"/>
        <v/>
      </c>
      <c r="G84" s="129"/>
      <c r="H84" s="91" t="str">
        <f t="shared" si="15"/>
        <v/>
      </c>
      <c r="I84" s="91" t="str">
        <f t="shared" si="16"/>
        <v/>
      </c>
      <c r="J84" s="128"/>
      <c r="K84" s="128"/>
      <c r="L84" s="128"/>
      <c r="M84" s="95"/>
      <c r="O84" s="86" t="str">
        <f t="shared" si="17"/>
        <v/>
      </c>
      <c r="P84" s="86" t="str">
        <f t="shared" si="18"/>
        <v/>
      </c>
      <c r="Q84" s="86" t="str">
        <f t="shared" si="19"/>
        <v/>
      </c>
      <c r="R84" s="86" t="str">
        <f t="shared" si="20"/>
        <v/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1701296.1929176187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1600000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3301296.1929176189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3301296.1929176189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2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72" t="s">
        <v>664</v>
      </c>
      <c r="B1" s="372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352">
        <v>563</v>
      </c>
      <c r="B3" s="91" t="str">
        <f t="shared" ref="B3" si="0">IFERROR(VLOOKUP(A3,$U$6:$V$23,2,FALSE),"")</f>
        <v>Europski fond za regionalni razvoj (ERDF)</v>
      </c>
      <c r="C3" s="352">
        <v>4221</v>
      </c>
      <c r="D3" s="91" t="str">
        <f>IFERROR(VLOOKUP(C3,$X$5:$Z$129,2,FALSE),"")</f>
        <v>Uredska oprema i namještaj</v>
      </c>
      <c r="E3" s="354" t="s">
        <v>870</v>
      </c>
      <c r="F3" s="91" t="str">
        <f>IFERROR(VLOOKUP(E3,$AD$6:$AE$1090,2,FALSE),"")</f>
        <v>Poziv Modernizacija, unaprjeđenje i proširenje infrastrukture studentskog smještaja za studente u nepovoljnom položaju</v>
      </c>
      <c r="G3" s="91" t="str">
        <f>IFERROR(VLOOKUP(E3,$AD$6:$AG$1090,4,FALSE),"")</f>
        <v>0942</v>
      </c>
      <c r="H3" s="353">
        <v>1600000</v>
      </c>
      <c r="I3" s="353">
        <v>0</v>
      </c>
      <c r="J3" s="353">
        <v>0</v>
      </c>
      <c r="K3" s="356" t="s">
        <v>5282</v>
      </c>
      <c r="L3" s="355">
        <v>42852</v>
      </c>
      <c r="M3" s="355">
        <v>45107</v>
      </c>
      <c r="N3" s="356" t="s">
        <v>5283</v>
      </c>
      <c r="O3" s="357" t="s">
        <v>5284</v>
      </c>
      <c r="P3" s="351"/>
      <c r="R3" s="86" t="str">
        <f>LEFT(C3,3)</f>
        <v>422</v>
      </c>
      <c r="S3" s="86" t="str">
        <f>LEFT(C3,2)</f>
        <v>42</v>
      </c>
      <c r="T3" s="86" t="str">
        <f>MID(G3,2,2)</f>
        <v>94</v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4:P501">
    <cfRule type="expression" dxfId="1" priority="2">
      <formula>IF(OR(C4=3691,C4=3692,C4=3693,C4=3694),1,0)</formula>
    </cfRule>
  </conditionalFormatting>
  <conditionalFormatting sqref="P3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tabSelected="1" zoomScale="80" zoomScaleNormal="80" workbookViewId="0">
      <selection activeCell="G22" sqref="G22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</row>
    <row r="2" spans="1:29" ht="21" customHeight="1">
      <c r="B2" s="373" t="s">
        <v>5265</v>
      </c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0</v>
      </c>
      <c r="E5" s="3">
        <v>0</v>
      </c>
      <c r="F5" s="3"/>
      <c r="G5" s="3">
        <v>0</v>
      </c>
      <c r="H5" s="3"/>
      <c r="I5" s="3">
        <v>0</v>
      </c>
      <c r="J5" s="3"/>
      <c r="K5" s="3">
        <v>0</v>
      </c>
      <c r="L5" s="3"/>
      <c r="M5" s="3"/>
      <c r="N5" s="3"/>
      <c r="O5" s="3">
        <v>0</v>
      </c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3301296.240364511</v>
      </c>
      <c r="E6" s="12">
        <f>+'A.1 PRIHODI'!E8</f>
        <v>1348031.240364511</v>
      </c>
      <c r="F6" s="12">
        <f>+'A.1 PRIHODI'!F8</f>
        <v>0</v>
      </c>
      <c r="G6" s="12">
        <f>+'A.1 PRIHODI'!G8</f>
        <v>20000</v>
      </c>
      <c r="H6" s="12">
        <f>+'A.1 PRIHODI'!H8</f>
        <v>0</v>
      </c>
      <c r="I6" s="12">
        <f>+'A.1 PRIHODI'!I8+'B. RAČUN FIN'!I6</f>
        <v>266700</v>
      </c>
      <c r="J6" s="12">
        <f>+'A.1 PRIHODI'!J8</f>
        <v>0</v>
      </c>
      <c r="K6" s="12">
        <f>+'A.1 PRIHODI'!K8</f>
        <v>66565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1600000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0</v>
      </c>
      <c r="E7" s="197">
        <v>0</v>
      </c>
      <c r="F7" s="197"/>
      <c r="G7" s="197">
        <v>0</v>
      </c>
      <c r="H7" s="197"/>
      <c r="I7" s="197">
        <v>0</v>
      </c>
      <c r="J7" s="197"/>
      <c r="K7" s="197">
        <v>0</v>
      </c>
      <c r="L7" s="197"/>
      <c r="M7" s="197"/>
      <c r="N7" s="197"/>
      <c r="O7" s="197">
        <v>0</v>
      </c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3301296.240364511</v>
      </c>
      <c r="E8" s="12">
        <f>+E5+E6+E7</f>
        <v>1348031.240364511</v>
      </c>
      <c r="F8" s="12">
        <f t="shared" ref="F8:W8" si="1">+F5+F6+F7</f>
        <v>0</v>
      </c>
      <c r="G8" s="12">
        <f t="shared" si="1"/>
        <v>20000</v>
      </c>
      <c r="H8" s="12">
        <f t="shared" si="1"/>
        <v>0</v>
      </c>
      <c r="I8" s="12">
        <f t="shared" si="1"/>
        <v>266700</v>
      </c>
      <c r="J8" s="12">
        <f t="shared" si="1"/>
        <v>0</v>
      </c>
      <c r="K8" s="12">
        <f t="shared" si="1"/>
        <v>66565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1600000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3301296.1929176189</v>
      </c>
      <c r="E9" s="82">
        <f>+'A.2 RASHODI'!E4+'B. RAČUN FIN'!E11</f>
        <v>1348031.1929176187</v>
      </c>
      <c r="F9" s="82">
        <f>+'A.2 RASHODI'!F4+'B. RAČUN FIN'!F11</f>
        <v>0</v>
      </c>
      <c r="G9" s="82">
        <f>+'A.2 RASHODI'!G4+'B. RAČUN FIN'!G11</f>
        <v>20000</v>
      </c>
      <c r="H9" s="82">
        <f>+'A.2 RASHODI'!H4+'B. RAČUN FIN'!H11</f>
        <v>0</v>
      </c>
      <c r="I9" s="82">
        <f>+'A.2 RASHODI'!I4+'B. RAČUN FIN'!I11</f>
        <v>266700</v>
      </c>
      <c r="J9" s="82">
        <f>+'A.2 RASHODI'!J4+'B. RAČUN FIN'!J11</f>
        <v>0</v>
      </c>
      <c r="K9" s="82">
        <f>+'A.2 RASHODI'!K4+'B. RAČUN FIN'!K11</f>
        <v>66565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1600000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4.744689236395061E-2</v>
      </c>
      <c r="E10" s="69">
        <f>+E8-E9</f>
        <v>4.744689236395061E-2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0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0</v>
      </c>
      <c r="J13" s="131">
        <f t="shared" si="4"/>
        <v>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1651150.240364511</v>
      </c>
      <c r="E14" s="12">
        <f>+'A.1 PRIHODI'!E22</f>
        <v>1348031.240364511</v>
      </c>
      <c r="F14" s="12">
        <f>+'A.1 PRIHODI'!F22</f>
        <v>0</v>
      </c>
      <c r="G14" s="12">
        <f>+'A.1 PRIHODI'!G22</f>
        <v>25000</v>
      </c>
      <c r="H14" s="12">
        <f>+'A.1 PRIHODI'!H22</f>
        <v>0</v>
      </c>
      <c r="I14" s="12">
        <f>+'A.1 PRIHODI'!I22+'B. RAČUN FIN'!I17</f>
        <v>266700</v>
      </c>
      <c r="J14" s="12">
        <f>+'A.1 PRIHODI'!J22</f>
        <v>0</v>
      </c>
      <c r="K14" s="12">
        <f>+'A.1 PRIHODI'!K22</f>
        <v>11419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0</v>
      </c>
      <c r="E15" s="65">
        <v>0</v>
      </c>
      <c r="F15" s="65"/>
      <c r="G15" s="65">
        <v>0</v>
      </c>
      <c r="H15" s="65">
        <v>0</v>
      </c>
      <c r="I15" s="65">
        <v>0</v>
      </c>
      <c r="J15" s="65"/>
      <c r="K15" s="65">
        <v>0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1651150.240364511</v>
      </c>
      <c r="E16" s="12">
        <f>+E13+E14+E15</f>
        <v>1348031.240364511</v>
      </c>
      <c r="F16" s="12">
        <f t="shared" ref="F16:W16" si="5">+F13+F14+F15</f>
        <v>0</v>
      </c>
      <c r="G16" s="12">
        <f t="shared" si="5"/>
        <v>25000</v>
      </c>
      <c r="H16" s="12">
        <f t="shared" si="5"/>
        <v>0</v>
      </c>
      <c r="I16" s="12">
        <f t="shared" si="5"/>
        <v>266700</v>
      </c>
      <c r="J16" s="12">
        <f t="shared" si="5"/>
        <v>0</v>
      </c>
      <c r="K16" s="12">
        <f t="shared" si="5"/>
        <v>11419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1651150.1929176187</v>
      </c>
      <c r="E17" s="82">
        <f>+'A.2 RASHODI'!E21+'B. RAČUN FIN'!E22</f>
        <v>1348031.1929176187</v>
      </c>
      <c r="F17" s="82">
        <f>+'A.2 RASHODI'!F21+'B. RAČUN FIN'!F22</f>
        <v>0</v>
      </c>
      <c r="G17" s="82">
        <f>+'A.2 RASHODI'!G21+'B. RAČUN FIN'!G22</f>
        <v>25000</v>
      </c>
      <c r="H17" s="82">
        <f>+'A.2 RASHODI'!H21+'B. RAČUN FIN'!H22</f>
        <v>0</v>
      </c>
      <c r="I17" s="82">
        <f>+'A.2 RASHODI'!I21+'B. RAČUN FIN'!I22</f>
        <v>266700</v>
      </c>
      <c r="J17" s="82">
        <f>+'A.2 RASHODI'!J21+'B. RAČUN FIN'!J22</f>
        <v>0</v>
      </c>
      <c r="K17" s="82">
        <f>+'A.2 RASHODI'!K21+'B. RAČUN FIN'!K22</f>
        <v>11419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4.744689236395061E-2</v>
      </c>
      <c r="E18" s="69">
        <f>+E16-E17</f>
        <v>4.744689236395061E-2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0</v>
      </c>
      <c r="E21" s="131">
        <f t="shared" ref="E21:W21" si="8">-E15</f>
        <v>0</v>
      </c>
      <c r="F21" s="131">
        <f t="shared" si="8"/>
        <v>0</v>
      </c>
      <c r="G21" s="131">
        <f t="shared" si="8"/>
        <v>0</v>
      </c>
      <c r="H21" s="131">
        <f t="shared" si="8"/>
        <v>0</v>
      </c>
      <c r="I21" s="131">
        <f t="shared" si="8"/>
        <v>0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1644731.240364511</v>
      </c>
      <c r="E22" s="12">
        <f>+'A.1 PRIHODI'!E36</f>
        <v>1348031.240364511</v>
      </c>
      <c r="F22" s="12">
        <f>+'A.1 PRIHODI'!F36</f>
        <v>0</v>
      </c>
      <c r="G22" s="12">
        <f>+'A.1 PRIHODI'!G36</f>
        <v>30000</v>
      </c>
      <c r="H22" s="12">
        <f>+'A.1 PRIHODI'!H36</f>
        <v>0</v>
      </c>
      <c r="I22" s="12">
        <f>+'A.1 PRIHODI'!I36+'B. RAČUN FIN'!I28</f>
        <v>266700</v>
      </c>
      <c r="J22" s="12">
        <f>+'A.1 PRIHODI'!J36</f>
        <v>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0</v>
      </c>
      <c r="E23" s="65">
        <v>0</v>
      </c>
      <c r="F23" s="65"/>
      <c r="G23" s="65">
        <v>0</v>
      </c>
      <c r="H23" s="65"/>
      <c r="I23" s="65">
        <v>0</v>
      </c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1644731.240364511</v>
      </c>
      <c r="E24" s="12">
        <f>+E21+E22+E23</f>
        <v>1348031.240364511</v>
      </c>
      <c r="F24" s="12">
        <f t="shared" ref="F24:W24" si="9">+F21+F22+F23</f>
        <v>0</v>
      </c>
      <c r="G24" s="12">
        <f t="shared" si="9"/>
        <v>30000</v>
      </c>
      <c r="H24" s="12">
        <f t="shared" si="9"/>
        <v>0</v>
      </c>
      <c r="I24" s="12">
        <f t="shared" si="9"/>
        <v>266700</v>
      </c>
      <c r="J24" s="12">
        <f t="shared" si="9"/>
        <v>0</v>
      </c>
      <c r="K24" s="12">
        <f t="shared" si="9"/>
        <v>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1644731.1929176187</v>
      </c>
      <c r="E25" s="82">
        <f>+'A.2 RASHODI'!E38+'B. RAČUN FIN'!E33</f>
        <v>1348031.1929176187</v>
      </c>
      <c r="F25" s="82">
        <f>+'A.2 RASHODI'!F38+'B. RAČUN FIN'!F33</f>
        <v>0</v>
      </c>
      <c r="G25" s="82">
        <f>+'A.2 RASHODI'!G38+'B. RAČUN FIN'!G33</f>
        <v>30000</v>
      </c>
      <c r="H25" s="82">
        <f>+'A.2 RASHODI'!H38+'B. RAČUN FIN'!H33</f>
        <v>0</v>
      </c>
      <c r="I25" s="82">
        <f>+'A.2 RASHODI'!I38+'B. RAČUN FIN'!I33</f>
        <v>266700</v>
      </c>
      <c r="J25" s="82">
        <f>+'A.2 RASHODI'!J38+'B. RAČUN FIN'!J33</f>
        <v>0</v>
      </c>
      <c r="K25" s="82">
        <f>+'A.2 RASHODI'!K38+'B. RAČUN FIN'!K33</f>
        <v>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4.744689236395061E-2</v>
      </c>
      <c r="E26" s="69">
        <f>+E24-E25</f>
        <v>4.744689236395061E-2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xWindow="1111" yWindow="489"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73" t="s">
        <v>5087</v>
      </c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</row>
    <row r="2" spans="1:22" ht="15.6" customHeight="1"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</row>
    <row r="3" spans="1:22" ht="15.6" customHeight="1">
      <c r="B3" s="373" t="s">
        <v>5088</v>
      </c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</row>
    <row r="4" spans="1:22" ht="15.6" customHeight="1"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  <c r="V4" s="373"/>
    </row>
    <row r="5" spans="1:22" ht="15.6" customHeight="1">
      <c r="B5" s="373" t="s">
        <v>5112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3301296.240364511</v>
      </c>
      <c r="E8" s="69">
        <f>+E19+E16</f>
        <v>1348031.240364511</v>
      </c>
      <c r="F8" s="69">
        <f>+F19+F16</f>
        <v>0</v>
      </c>
      <c r="G8" s="69">
        <f>+G19+G16</f>
        <v>20000</v>
      </c>
      <c r="H8" s="69">
        <f t="shared" ref="H8:V8" si="0">+H19+H16</f>
        <v>0</v>
      </c>
      <c r="I8" s="69">
        <f t="shared" si="0"/>
        <v>266700</v>
      </c>
      <c r="J8" s="69">
        <f>+J19+J16</f>
        <v>0</v>
      </c>
      <c r="K8" s="69">
        <f t="shared" si="0"/>
        <v>66565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1600000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1666565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66565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1600000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266700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266700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20000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20000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1348031.240364511</v>
      </c>
      <c r="E14" s="132">
        <f>SUMIFS('Unos prihoda i primitaka'!$G$3:$G$501,'Unos prihoda i primitaka'!$C$3:$C$501,"=11",'Unos prihoda i primitaka'!$L$3:$L$501,"=67")</f>
        <v>1348031.240364511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3301296.240364511</v>
      </c>
      <c r="E16" s="4">
        <f t="shared" ref="E16:V16" si="2">SUM(E9:E15)</f>
        <v>1348031.240364511</v>
      </c>
      <c r="F16" s="4">
        <f t="shared" si="2"/>
        <v>0</v>
      </c>
      <c r="G16" s="4">
        <f t="shared" si="2"/>
        <v>20000</v>
      </c>
      <c r="H16" s="4">
        <f t="shared" si="2"/>
        <v>0</v>
      </c>
      <c r="I16" s="4">
        <f t="shared" si="2"/>
        <v>266700</v>
      </c>
      <c r="J16" s="4">
        <f t="shared" si="2"/>
        <v>0</v>
      </c>
      <c r="K16" s="4">
        <f t="shared" si="2"/>
        <v>66565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1600000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1651150.240364511</v>
      </c>
      <c r="E22" s="69">
        <f t="shared" ref="E22:V22" si="4">+E33+E30</f>
        <v>1348031.240364511</v>
      </c>
      <c r="F22" s="69">
        <f t="shared" si="4"/>
        <v>0</v>
      </c>
      <c r="G22" s="69">
        <f t="shared" si="4"/>
        <v>25000</v>
      </c>
      <c r="H22" s="69">
        <f t="shared" si="4"/>
        <v>0</v>
      </c>
      <c r="I22" s="69">
        <f t="shared" si="4"/>
        <v>266700</v>
      </c>
      <c r="J22" s="69">
        <f t="shared" si="4"/>
        <v>0</v>
      </c>
      <c r="K22" s="69">
        <f t="shared" si="4"/>
        <v>11419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11419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11419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266700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266700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25000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25000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1348031.240364511</v>
      </c>
      <c r="E28" s="132">
        <f>SUMIFS('Unos prihoda i primitaka'!$H$3:$H$501,'Unos prihoda i primitaka'!$C$3:$C$501,"=11",'Unos prihoda i primitaka'!$L$3:$L$501,"=67")</f>
        <v>1348031.240364511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1651150.240364511</v>
      </c>
      <c r="E30" s="4">
        <f t="shared" ref="E30:V30" si="6">SUM(E23:E29)</f>
        <v>1348031.240364511</v>
      </c>
      <c r="F30" s="4">
        <f t="shared" si="6"/>
        <v>0</v>
      </c>
      <c r="G30" s="4">
        <f t="shared" si="6"/>
        <v>25000</v>
      </c>
      <c r="H30" s="4">
        <f t="shared" si="6"/>
        <v>0</v>
      </c>
      <c r="I30" s="4">
        <f t="shared" si="6"/>
        <v>266700</v>
      </c>
      <c r="J30" s="4">
        <f t="shared" si="6"/>
        <v>0</v>
      </c>
      <c r="K30" s="4">
        <f t="shared" si="6"/>
        <v>11419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1644731.240364511</v>
      </c>
      <c r="E36" s="69">
        <f t="shared" ref="E36:V36" si="9">+E47+E44</f>
        <v>1348031.240364511</v>
      </c>
      <c r="F36" s="69">
        <f t="shared" si="9"/>
        <v>0</v>
      </c>
      <c r="G36" s="69">
        <f t="shared" si="9"/>
        <v>30000</v>
      </c>
      <c r="H36" s="69">
        <f t="shared" si="9"/>
        <v>0</v>
      </c>
      <c r="I36" s="69">
        <f t="shared" si="9"/>
        <v>266700</v>
      </c>
      <c r="J36" s="69">
        <f t="shared" si="9"/>
        <v>0</v>
      </c>
      <c r="K36" s="69">
        <f t="shared" si="9"/>
        <v>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266700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266700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30000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30000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1348031.240364511</v>
      </c>
      <c r="E42" s="132">
        <f>SUMIFS('Unos prihoda i primitaka'!$I$3:$I$501,'Unos prihoda i primitaka'!$C$3:$C$501,"=11",'Unos prihoda i primitaka'!$L$3:$L$501,"=67")</f>
        <v>1348031.240364511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1644731.240364511</v>
      </c>
      <c r="E44" s="4">
        <f t="shared" ref="E44:V44" si="10">SUM(E37:E43)</f>
        <v>1348031.240364511</v>
      </c>
      <c r="F44" s="4">
        <f t="shared" si="10"/>
        <v>0</v>
      </c>
      <c r="G44" s="4">
        <f t="shared" si="10"/>
        <v>30000</v>
      </c>
      <c r="H44" s="4">
        <f t="shared" si="10"/>
        <v>0</v>
      </c>
      <c r="I44" s="4">
        <f t="shared" si="10"/>
        <v>266700</v>
      </c>
      <c r="J44" s="4">
        <f t="shared" si="10"/>
        <v>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J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73" t="s">
        <v>5114</v>
      </c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3301296.1929176189</v>
      </c>
      <c r="E4" s="70">
        <f>E5+E13</f>
        <v>1348031.1929176187</v>
      </c>
      <c r="F4" s="70">
        <f t="shared" ref="F4:W4" si="0">F5+F13</f>
        <v>0</v>
      </c>
      <c r="G4" s="70">
        <f t="shared" si="0"/>
        <v>20000</v>
      </c>
      <c r="H4" s="70">
        <f t="shared" si="0"/>
        <v>0</v>
      </c>
      <c r="I4" s="70">
        <f t="shared" si="0"/>
        <v>266700</v>
      </c>
      <c r="J4" s="70">
        <f t="shared" si="0"/>
        <v>0</v>
      </c>
      <c r="K4" s="70">
        <f>K5+K13</f>
        <v>66565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1600000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1618970.1929176187</v>
      </c>
      <c r="E5" s="78">
        <f t="shared" ref="E5:G5" si="2">SUM(E6:E12)</f>
        <v>1295198.1929176187</v>
      </c>
      <c r="F5" s="78">
        <f t="shared" si="2"/>
        <v>0</v>
      </c>
      <c r="G5" s="78">
        <f t="shared" si="2"/>
        <v>10000</v>
      </c>
      <c r="H5" s="78">
        <f>SUM(H6:H12)</f>
        <v>0</v>
      </c>
      <c r="I5" s="78">
        <f t="shared" ref="I5:K5" si="3">SUM(I6:I12)</f>
        <v>247207</v>
      </c>
      <c r="J5" s="78">
        <f t="shared" si="3"/>
        <v>0</v>
      </c>
      <c r="K5" s="78">
        <f t="shared" si="3"/>
        <v>66565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1174354.3156038099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1135714.3156038099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38640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424742.48525707517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143610.48525707517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10000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204567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66565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1333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1333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8787.0866882154078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8787.0866882154078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9753.3053685182422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7086.3053685182422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2667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1682326</v>
      </c>
      <c r="E13" s="79">
        <f t="shared" ref="E13:G13" si="6">SUM(E14:E18)</f>
        <v>52833</v>
      </c>
      <c r="F13" s="79">
        <f t="shared" si="6"/>
        <v>0</v>
      </c>
      <c r="G13" s="79">
        <f t="shared" si="6"/>
        <v>10000</v>
      </c>
      <c r="H13" s="79">
        <f>SUM(H14:H18)</f>
        <v>0</v>
      </c>
      <c r="I13" s="79">
        <f t="shared" ref="I13:K13" si="7">SUM(I14:I18)</f>
        <v>19493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1600000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1682326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52833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10000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19493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1600000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1651150.1929176187</v>
      </c>
      <c r="E21" s="70">
        <f>+E22+E30</f>
        <v>1348031.1929176187</v>
      </c>
      <c r="F21" s="70">
        <f t="shared" ref="F21:W21" si="11">+F22+F30</f>
        <v>0</v>
      </c>
      <c r="G21" s="70">
        <f t="shared" si="11"/>
        <v>25000</v>
      </c>
      <c r="H21" s="70">
        <f t="shared" si="11"/>
        <v>0</v>
      </c>
      <c r="I21" s="70">
        <f t="shared" si="11"/>
        <v>266700</v>
      </c>
      <c r="J21" s="70">
        <f t="shared" si="11"/>
        <v>0</v>
      </c>
      <c r="K21" s="70">
        <f t="shared" si="11"/>
        <v>11419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1563824.1929176187</v>
      </c>
      <c r="E22" s="78">
        <f t="shared" ref="E22:W22" si="12">SUM(E23:E29)</f>
        <v>1295198.1929176187</v>
      </c>
      <c r="F22" s="78">
        <f t="shared" si="12"/>
        <v>0</v>
      </c>
      <c r="G22" s="78">
        <f t="shared" si="12"/>
        <v>10000</v>
      </c>
      <c r="H22" s="78">
        <f>SUM(H23:H29)</f>
        <v>0</v>
      </c>
      <c r="I22" s="78">
        <f t="shared" si="12"/>
        <v>247207</v>
      </c>
      <c r="J22" s="78">
        <f t="shared" si="12"/>
        <v>0</v>
      </c>
      <c r="K22" s="78">
        <f t="shared" si="12"/>
        <v>11419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1174354.3156038099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1135714.3156038099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0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38640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369596.48525707517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143610.48525707517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10000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204567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11419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1333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1333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8787.0866882154078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8787.0866882154078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9753.3053685182422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7086.3053685182422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2667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87326</v>
      </c>
      <c r="E30" s="79">
        <f t="shared" ref="E30:G30" si="13">SUM(E31:E35)</f>
        <v>52833</v>
      </c>
      <c r="F30" s="79">
        <f t="shared" si="13"/>
        <v>0</v>
      </c>
      <c r="G30" s="79">
        <f t="shared" si="13"/>
        <v>15000</v>
      </c>
      <c r="H30" s="79">
        <f>SUM(H31:H35)</f>
        <v>0</v>
      </c>
      <c r="I30" s="79">
        <f t="shared" ref="I30:K30" si="14">SUM(I31:I35)</f>
        <v>19493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87326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52833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15000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19493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1644731.1929176187</v>
      </c>
      <c r="E38" s="70">
        <f>E39+E47</f>
        <v>1348031.1929176187</v>
      </c>
      <c r="F38" s="70">
        <f t="shared" ref="F38:W38" si="18">F39+F47</f>
        <v>0</v>
      </c>
      <c r="G38" s="70">
        <f t="shared" si="18"/>
        <v>30000</v>
      </c>
      <c r="H38" s="70">
        <f t="shared" si="18"/>
        <v>0</v>
      </c>
      <c r="I38" s="70">
        <f t="shared" si="18"/>
        <v>266700</v>
      </c>
      <c r="J38" s="70">
        <f t="shared" si="18"/>
        <v>0</v>
      </c>
      <c r="K38" s="70">
        <f t="shared" si="18"/>
        <v>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1557405.1929176187</v>
      </c>
      <c r="E39" s="78">
        <f t="shared" ref="E39:G39" si="19">SUM(E40:E46)</f>
        <v>1295198.1929176187</v>
      </c>
      <c r="F39" s="78">
        <f t="shared" si="19"/>
        <v>0</v>
      </c>
      <c r="G39" s="78">
        <f t="shared" si="19"/>
        <v>15000</v>
      </c>
      <c r="H39" s="78">
        <f>SUM(H40:H46)</f>
        <v>0</v>
      </c>
      <c r="I39" s="78">
        <f t="shared" ref="I39:K39" si="20">SUM(I40:I46)</f>
        <v>247207</v>
      </c>
      <c r="J39" s="78">
        <f t="shared" si="20"/>
        <v>0</v>
      </c>
      <c r="K39" s="78">
        <f t="shared" si="20"/>
        <v>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1174354.3156038099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1135714.3156038099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0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38640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363177.48525707517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143610.48525707517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15000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204567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1333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1333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8787.0866882154078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8787.0866882154078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9753.3053685182422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7086.3053685182422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2667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87326</v>
      </c>
      <c r="E47" s="79">
        <f t="shared" ref="E47:G47" si="23">SUM(E48:E52)</f>
        <v>52833</v>
      </c>
      <c r="F47" s="79">
        <f t="shared" si="23"/>
        <v>0</v>
      </c>
      <c r="G47" s="79">
        <f t="shared" si="23"/>
        <v>15000</v>
      </c>
      <c r="H47" s="79">
        <f>SUM(H48:H52)</f>
        <v>0</v>
      </c>
      <c r="I47" s="79">
        <f t="shared" ref="I47:K47" si="24">SUM(I48:I52)</f>
        <v>19493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87326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52833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15000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19493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73" t="s">
        <v>5116</v>
      </c>
      <c r="B1" s="373"/>
      <c r="C1" s="373"/>
      <c r="D1" s="373"/>
      <c r="E1" s="373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3301296.1929176189</v>
      </c>
      <c r="D5" s="339">
        <f t="shared" ref="D5:E5" si="0">+D6+D9+D11+D14+D25+D28+D30</f>
        <v>1651150.1929176187</v>
      </c>
      <c r="E5" s="339">
        <f t="shared" si="0"/>
        <v>1644731.1929176187</v>
      </c>
    </row>
    <row r="6" spans="1:193">
      <c r="A6" s="312">
        <v>1</v>
      </c>
      <c r="B6" s="67" t="s">
        <v>5131</v>
      </c>
      <c r="C6" s="338">
        <f>+C7+C8</f>
        <v>1348031.1929176187</v>
      </c>
      <c r="D6" s="338">
        <f t="shared" ref="D6:E6" si="1">+D7+D8</f>
        <v>1348031.1929176187</v>
      </c>
      <c r="E6" s="338">
        <f t="shared" si="1"/>
        <v>1348031.1929176187</v>
      </c>
    </row>
    <row r="7" spans="1:193">
      <c r="A7" s="309">
        <v>11</v>
      </c>
      <c r="B7" s="48" t="s">
        <v>5118</v>
      </c>
      <c r="C7" s="337">
        <f>+'A.2 RASHODI'!E4</f>
        <v>1348031.1929176187</v>
      </c>
      <c r="D7" s="337">
        <f>+'A.2 RASHODI'!E21</f>
        <v>1348031.1929176187</v>
      </c>
      <c r="E7" s="337">
        <f>+'A.2 RASHODI'!E38</f>
        <v>1348031.1929176187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20000</v>
      </c>
      <c r="D9" s="338">
        <f t="shared" ref="D9:E9" si="2">+D10</f>
        <v>25000</v>
      </c>
      <c r="E9" s="338">
        <f t="shared" si="2"/>
        <v>30000</v>
      </c>
    </row>
    <row r="10" spans="1:193">
      <c r="A10" s="309">
        <v>31</v>
      </c>
      <c r="B10" s="48" t="s">
        <v>5119</v>
      </c>
      <c r="C10" s="337">
        <f>+'A.2 RASHODI'!G4</f>
        <v>20000</v>
      </c>
      <c r="D10" s="337">
        <f>+'A.2 RASHODI'!G21</f>
        <v>25000</v>
      </c>
      <c r="E10" s="337">
        <f>+'A.2 RASHODI'!G38</f>
        <v>30000</v>
      </c>
    </row>
    <row r="11" spans="1:193">
      <c r="A11" s="312">
        <v>4</v>
      </c>
      <c r="B11" s="67" t="s">
        <v>5133</v>
      </c>
      <c r="C11" s="338">
        <f>+C12+C13</f>
        <v>266700</v>
      </c>
      <c r="D11" s="338">
        <f t="shared" ref="D11:E11" si="3">+D12+D13</f>
        <v>266700</v>
      </c>
      <c r="E11" s="338">
        <f t="shared" si="3"/>
        <v>266700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266700</v>
      </c>
      <c r="D13" s="337">
        <f>+'A.2 RASHODI'!I21</f>
        <v>266700</v>
      </c>
      <c r="E13" s="337">
        <f>+'A.2 RASHODI'!I38</f>
        <v>266700</v>
      </c>
    </row>
    <row r="14" spans="1:193">
      <c r="A14" s="312">
        <v>5</v>
      </c>
      <c r="B14" s="67" t="s">
        <v>5134</v>
      </c>
      <c r="C14" s="338">
        <f>SUM(C15:C24)</f>
        <v>1666565</v>
      </c>
      <c r="D14" s="338">
        <f t="shared" ref="D14:E14" si="4">SUM(D15:D24)</f>
        <v>11419</v>
      </c>
      <c r="E14" s="338">
        <f t="shared" si="4"/>
        <v>0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66565</v>
      </c>
      <c r="D16" s="337">
        <f>+'A.2 RASHODI'!K21</f>
        <v>11419</v>
      </c>
      <c r="E16" s="337">
        <f>+'A.2 RASHODI'!K38</f>
        <v>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1600000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73" t="s">
        <v>5141</v>
      </c>
      <c r="B1" s="373"/>
      <c r="C1" s="373"/>
      <c r="D1" s="373"/>
      <c r="E1" s="373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3301296.1929176189</v>
      </c>
      <c r="D5" s="70">
        <f t="shared" ref="D5:E5" si="0">+D6+D15+D21+D28+D38+D45+D52+D59+D66+D75</f>
        <v>1651150.1929176187</v>
      </c>
      <c r="E5" s="70">
        <f t="shared" si="0"/>
        <v>1644731.1929176187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3301296.1929176189</v>
      </c>
      <c r="D66" s="345">
        <f>SUM(D67:D74)</f>
        <v>1651150.1929176187</v>
      </c>
      <c r="E66" s="345">
        <f>SUM(E67:E74)</f>
        <v>1644731.1929176187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3234731.1929176189</v>
      </c>
      <c r="D70" s="337">
        <f>SUMIF('Unos rashoda i izdataka'!$R$3:$R$501,'A.4 RASHODI FUNK'!$A70,'Unos rashoda i izdataka'!$K$3:$K$501)+SUMIF('Unos rashoda P4'!$T$3:$T$501,'A.4 RASHODI FUNK'!$A70,'Unos rashoda P4'!$I$3:$I$501)</f>
        <v>1639731.1929176187</v>
      </c>
      <c r="E70" s="337">
        <f>SUMIF('Unos rashoda i izdataka'!$R$3:$R$501,'A.4 RASHODI FUNK'!$A70,'Unos rashoda i izdataka'!$L$3:$L$501)+SUMIF('Unos rashoda P4'!$T$3:$T$501,'A.4 RASHODI FUNK'!$A70,'Unos rashoda P4'!$J$3:$J$501)</f>
        <v>1644731.1929176187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66565</v>
      </c>
      <c r="D73" s="337">
        <f>SUMIF('Unos rashoda i izdataka'!$R$3:$R$501,'A.4 RASHODI FUNK'!$A73,'Unos rashoda i izdataka'!$K$3:$K$501)+SUMIF('Unos rashoda P4'!$T$3:$T$501,'A.4 RASHODI FUNK'!$A73,'Unos rashoda P4'!$I$3:$I$501)</f>
        <v>11419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frane</cp:lastModifiedBy>
  <cp:lastPrinted>2022-09-18T21:57:43Z</cp:lastPrinted>
  <dcterms:created xsi:type="dcterms:W3CDTF">2018-09-10T07:36:17Z</dcterms:created>
  <dcterms:modified xsi:type="dcterms:W3CDTF">2022-11-02T15:50:37Z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