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rane\Documents\Projekti\VUS\Financijska izvješća\financijski plan VUŠ 2024-2026\dostaviti MZO-usvojeno\"/>
    </mc:Choice>
  </mc:AlternateContent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0490" windowHeight="7665" activeTab="1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T177" i="25"/>
  <c r="T178" i="25"/>
  <c r="T179" i="25"/>
  <c r="T180" i="25"/>
  <c r="T181" i="25"/>
  <c r="T182" i="25"/>
  <c r="T183" i="25"/>
  <c r="T184" i="25"/>
  <c r="T185" i="25"/>
  <c r="T186" i="25"/>
  <c r="T187" i="25"/>
  <c r="T188" i="25"/>
  <c r="T189" i="25"/>
  <c r="T190" i="25"/>
  <c r="T191" i="25"/>
  <c r="T192" i="25"/>
  <c r="T193" i="25"/>
  <c r="T194" i="25"/>
  <c r="T195" i="25"/>
  <c r="T196" i="25"/>
  <c r="T197" i="25"/>
  <c r="T198" i="25"/>
  <c r="T199" i="25"/>
  <c r="T200" i="25"/>
  <c r="T201" i="25"/>
  <c r="T202" i="25"/>
  <c r="T203" i="25"/>
  <c r="T204" i="25"/>
  <c r="T205" i="25"/>
  <c r="T206" i="25"/>
  <c r="T207" i="25"/>
  <c r="T208" i="25"/>
  <c r="T209" i="25"/>
  <c r="T210" i="25"/>
  <c r="T211" i="25"/>
  <c r="T212" i="25"/>
  <c r="T213" i="25"/>
  <c r="T214" i="25"/>
  <c r="T215" i="25"/>
  <c r="T216" i="25"/>
  <c r="T217" i="25"/>
  <c r="T218" i="25"/>
  <c r="T219" i="25"/>
  <c r="T220" i="25"/>
  <c r="T221" i="25"/>
  <c r="T222" i="25"/>
  <c r="T223" i="25"/>
  <c r="T224" i="25"/>
  <c r="T225" i="25"/>
  <c r="T226" i="25"/>
  <c r="T227" i="25"/>
  <c r="T228" i="25"/>
  <c r="T229" i="25"/>
  <c r="T230" i="25"/>
  <c r="T231" i="25"/>
  <c r="T232" i="25"/>
  <c r="T233" i="25"/>
  <c r="T234" i="25"/>
  <c r="T235" i="25"/>
  <c r="T236" i="25"/>
  <c r="T237" i="25"/>
  <c r="T238" i="25"/>
  <c r="T239" i="25"/>
  <c r="T240" i="25"/>
  <c r="T241" i="25"/>
  <c r="T242" i="25"/>
  <c r="T243" i="25"/>
  <c r="T244" i="25"/>
  <c r="T245" i="25"/>
  <c r="T246" i="25"/>
  <c r="T247" i="25"/>
  <c r="T248" i="25"/>
  <c r="T249" i="25"/>
  <c r="T250" i="25"/>
  <c r="T251" i="25"/>
  <c r="T252" i="25"/>
  <c r="T253" i="25"/>
  <c r="T254" i="25"/>
  <c r="T255" i="25"/>
  <c r="T256" i="25"/>
  <c r="T257" i="25"/>
  <c r="T258" i="25"/>
  <c r="T259" i="25"/>
  <c r="T260" i="25"/>
  <c r="T261" i="25"/>
  <c r="T262" i="25"/>
  <c r="T263" i="25"/>
  <c r="T264" i="25"/>
  <c r="T265" i="25"/>
  <c r="T266" i="25"/>
  <c r="T267" i="25"/>
  <c r="T268" i="25"/>
  <c r="T269" i="25"/>
  <c r="T270" i="25"/>
  <c r="T271" i="25"/>
  <c r="T272" i="25"/>
  <c r="T273" i="25"/>
  <c r="T274" i="25"/>
  <c r="T275" i="25"/>
  <c r="T276" i="25"/>
  <c r="T277" i="25"/>
  <c r="T278" i="25"/>
  <c r="T279" i="25"/>
  <c r="T280" i="25"/>
  <c r="T281" i="25"/>
  <c r="T282" i="25"/>
  <c r="T283" i="25"/>
  <c r="T284" i="25"/>
  <c r="T285" i="25"/>
  <c r="T286" i="25"/>
  <c r="T287" i="25"/>
  <c r="T288" i="25"/>
  <c r="T289" i="25"/>
  <c r="T290" i="25"/>
  <c r="T291" i="25"/>
  <c r="T292" i="25"/>
  <c r="T293" i="25"/>
  <c r="T294" i="25"/>
  <c r="T295" i="25"/>
  <c r="T296" i="25"/>
  <c r="T297" i="25"/>
  <c r="T298" i="25"/>
  <c r="T299" i="25"/>
  <c r="T300" i="25"/>
  <c r="T301" i="25"/>
  <c r="T302" i="25"/>
  <c r="T303" i="25"/>
  <c r="T304" i="25"/>
  <c r="T305" i="25"/>
  <c r="T306" i="25"/>
  <c r="T307" i="25"/>
  <c r="T308" i="25"/>
  <c r="T309" i="25"/>
  <c r="T310" i="25"/>
  <c r="T311" i="25"/>
  <c r="T312" i="25"/>
  <c r="T313" i="25"/>
  <c r="T314" i="25"/>
  <c r="T315" i="25"/>
  <c r="T316" i="25"/>
  <c r="T317" i="25"/>
  <c r="T318" i="25"/>
  <c r="T319" i="25"/>
  <c r="T320" i="25"/>
  <c r="T321" i="25"/>
  <c r="T322" i="25"/>
  <c r="T323" i="25"/>
  <c r="T324" i="25"/>
  <c r="T325" i="25"/>
  <c r="T326" i="25"/>
  <c r="T327" i="25"/>
  <c r="T328" i="25"/>
  <c r="T329" i="25"/>
  <c r="T330" i="25"/>
  <c r="T331" i="25"/>
  <c r="T332" i="25"/>
  <c r="T333" i="25"/>
  <c r="T334" i="25"/>
  <c r="T335" i="25"/>
  <c r="T336" i="25"/>
  <c r="T337" i="25"/>
  <c r="T338" i="25"/>
  <c r="T339" i="25"/>
  <c r="T340" i="25"/>
  <c r="T341" i="25"/>
  <c r="T342" i="25"/>
  <c r="T343" i="25"/>
  <c r="T344" i="25"/>
  <c r="T345" i="25"/>
  <c r="T346" i="25"/>
  <c r="T347" i="25"/>
  <c r="T348" i="25"/>
  <c r="T349" i="25"/>
  <c r="T350" i="25"/>
  <c r="T351" i="25"/>
  <c r="T352" i="25"/>
  <c r="T353" i="25"/>
  <c r="T354" i="25"/>
  <c r="T355" i="25"/>
  <c r="T356" i="25"/>
  <c r="T357" i="25"/>
  <c r="T358" i="25"/>
  <c r="T359" i="25"/>
  <c r="T360" i="25"/>
  <c r="T361" i="25"/>
  <c r="T362" i="25"/>
  <c r="T363" i="25"/>
  <c r="T364" i="25"/>
  <c r="T365" i="25"/>
  <c r="T366" i="25"/>
  <c r="T367" i="25"/>
  <c r="T368" i="25"/>
  <c r="T369" i="25"/>
  <c r="T370" i="25"/>
  <c r="T371" i="25"/>
  <c r="T372" i="25"/>
  <c r="T373" i="25"/>
  <c r="T374" i="25"/>
  <c r="T375" i="25"/>
  <c r="T376" i="25"/>
  <c r="T377" i="25"/>
  <c r="T378" i="25"/>
  <c r="T379" i="25"/>
  <c r="T380" i="25"/>
  <c r="T381" i="25"/>
  <c r="T382" i="25"/>
  <c r="T383" i="25"/>
  <c r="T384" i="25"/>
  <c r="T385" i="25"/>
  <c r="T386" i="25"/>
  <c r="T387" i="25"/>
  <c r="T388" i="25"/>
  <c r="T389" i="25"/>
  <c r="T390" i="25"/>
  <c r="T391" i="25"/>
  <c r="T392" i="25"/>
  <c r="T393" i="25"/>
  <c r="T394" i="25"/>
  <c r="T395" i="25"/>
  <c r="T396" i="25"/>
  <c r="T397" i="25"/>
  <c r="T398" i="25"/>
  <c r="T399" i="25"/>
  <c r="T400" i="25"/>
  <c r="T401" i="25"/>
  <c r="T402" i="25"/>
  <c r="T403" i="25"/>
  <c r="T404" i="25"/>
  <c r="T405" i="25"/>
  <c r="T406" i="25"/>
  <c r="T407" i="25"/>
  <c r="T408" i="25"/>
  <c r="T409" i="25"/>
  <c r="T410" i="25"/>
  <c r="T411" i="25"/>
  <c r="T412" i="25"/>
  <c r="T413" i="25"/>
  <c r="T414" i="25"/>
  <c r="T415" i="25"/>
  <c r="T416" i="25"/>
  <c r="T417" i="25"/>
  <c r="T418" i="25"/>
  <c r="T419" i="25"/>
  <c r="T420" i="25"/>
  <c r="T421" i="25"/>
  <c r="T422" i="25"/>
  <c r="T423" i="25"/>
  <c r="T424" i="25"/>
  <c r="T425" i="25"/>
  <c r="T426" i="25"/>
  <c r="T427" i="25"/>
  <c r="T428" i="25"/>
  <c r="T429" i="25"/>
  <c r="T430" i="25"/>
  <c r="T431" i="25"/>
  <c r="T432" i="25"/>
  <c r="T433" i="25"/>
  <c r="T434" i="25"/>
  <c r="T435" i="25"/>
  <c r="T436" i="25"/>
  <c r="T437" i="25"/>
  <c r="T438" i="25"/>
  <c r="T439" i="25"/>
  <c r="T440" i="25"/>
  <c r="T441" i="25"/>
  <c r="T442" i="25"/>
  <c r="T443" i="25"/>
  <c r="T444" i="25"/>
  <c r="T445" i="25"/>
  <c r="T446" i="25"/>
  <c r="T447" i="25"/>
  <c r="T448" i="25"/>
  <c r="T449" i="25"/>
  <c r="T450" i="25"/>
  <c r="T451" i="25"/>
  <c r="T452" i="25"/>
  <c r="T453" i="25"/>
  <c r="T454" i="25"/>
  <c r="T455" i="25"/>
  <c r="T456" i="25"/>
  <c r="T457" i="25"/>
  <c r="T458" i="25"/>
  <c r="T459" i="25"/>
  <c r="T460" i="25"/>
  <c r="T461" i="25"/>
  <c r="T462" i="25"/>
  <c r="T463" i="25"/>
  <c r="T464" i="25"/>
  <c r="T465" i="25"/>
  <c r="T466" i="25"/>
  <c r="T467" i="25"/>
  <c r="T468" i="25"/>
  <c r="T469" i="25"/>
  <c r="T470" i="25"/>
  <c r="T471" i="25"/>
  <c r="T472" i="25"/>
  <c r="T473" i="25"/>
  <c r="T474" i="25"/>
  <c r="T475" i="25"/>
  <c r="T476" i="25"/>
  <c r="T477" i="25"/>
  <c r="T478" i="25"/>
  <c r="T479" i="25"/>
  <c r="T480" i="25"/>
  <c r="T481" i="25"/>
  <c r="T482" i="25"/>
  <c r="T483" i="25"/>
  <c r="T484" i="25"/>
  <c r="T485" i="25"/>
  <c r="T486" i="25"/>
  <c r="T487" i="25"/>
  <c r="T488" i="25"/>
  <c r="T489" i="25"/>
  <c r="T490" i="25"/>
  <c r="T491" i="25"/>
  <c r="T492" i="25"/>
  <c r="T493" i="25"/>
  <c r="T494" i="25"/>
  <c r="T495" i="25"/>
  <c r="T496" i="25"/>
  <c r="T497" i="25"/>
  <c r="T498" i="25"/>
  <c r="T499" i="25"/>
  <c r="T500" i="25"/>
  <c r="T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R176" i="17"/>
  <c r="R177" i="17"/>
  <c r="R178" i="17"/>
  <c r="R179" i="17"/>
  <c r="R180" i="17"/>
  <c r="R181" i="17"/>
  <c r="R182" i="17"/>
  <c r="R183" i="17"/>
  <c r="R184" i="17"/>
  <c r="R185" i="17"/>
  <c r="R186" i="17"/>
  <c r="R187" i="17"/>
  <c r="R188" i="17"/>
  <c r="R189" i="17"/>
  <c r="R190" i="17"/>
  <c r="R191" i="17"/>
  <c r="R192" i="17"/>
  <c r="R193" i="17"/>
  <c r="R194" i="17"/>
  <c r="R195" i="17"/>
  <c r="R196" i="17"/>
  <c r="R197" i="17"/>
  <c r="R198" i="17"/>
  <c r="R199" i="17"/>
  <c r="R200" i="17"/>
  <c r="R201" i="17"/>
  <c r="R202" i="17"/>
  <c r="R203" i="17"/>
  <c r="R204" i="17"/>
  <c r="R205" i="17"/>
  <c r="R206" i="17"/>
  <c r="R207" i="17"/>
  <c r="R208" i="17"/>
  <c r="R209" i="17"/>
  <c r="R210" i="17"/>
  <c r="R211" i="17"/>
  <c r="R212" i="17"/>
  <c r="R213" i="17"/>
  <c r="R214" i="17"/>
  <c r="R215" i="17"/>
  <c r="R216" i="17"/>
  <c r="R217" i="17"/>
  <c r="R218" i="17"/>
  <c r="R219" i="17"/>
  <c r="R220" i="17"/>
  <c r="R221" i="17"/>
  <c r="R222" i="17"/>
  <c r="R223" i="17"/>
  <c r="R224" i="17"/>
  <c r="R225" i="17"/>
  <c r="R226" i="17"/>
  <c r="R227" i="17"/>
  <c r="R228" i="17"/>
  <c r="R229" i="17"/>
  <c r="R230" i="17"/>
  <c r="R231" i="17"/>
  <c r="R232" i="17"/>
  <c r="R233" i="17"/>
  <c r="R234" i="17"/>
  <c r="R235" i="17"/>
  <c r="R236" i="17"/>
  <c r="R237" i="17"/>
  <c r="R238" i="17"/>
  <c r="R239" i="17"/>
  <c r="R240" i="17"/>
  <c r="R241" i="17"/>
  <c r="R242" i="17"/>
  <c r="R243" i="17"/>
  <c r="R244" i="17"/>
  <c r="R245" i="17"/>
  <c r="R246" i="17"/>
  <c r="R247" i="17"/>
  <c r="R248" i="17"/>
  <c r="R249" i="17"/>
  <c r="R250" i="17"/>
  <c r="R251" i="17"/>
  <c r="R252" i="17"/>
  <c r="R253" i="17"/>
  <c r="R254" i="17"/>
  <c r="R255" i="17"/>
  <c r="R256" i="17"/>
  <c r="R257" i="17"/>
  <c r="R258" i="17"/>
  <c r="R259" i="17"/>
  <c r="R260" i="17"/>
  <c r="R261" i="17"/>
  <c r="R262" i="17"/>
  <c r="R263" i="17"/>
  <c r="R264" i="17"/>
  <c r="R265" i="17"/>
  <c r="R266" i="17"/>
  <c r="R267" i="17"/>
  <c r="R268" i="17"/>
  <c r="R269" i="17"/>
  <c r="R270" i="17"/>
  <c r="R271" i="17"/>
  <c r="R272" i="17"/>
  <c r="R273" i="17"/>
  <c r="R274" i="17"/>
  <c r="R275" i="17"/>
  <c r="R276" i="17"/>
  <c r="R277" i="17"/>
  <c r="R278" i="17"/>
  <c r="R279" i="17"/>
  <c r="R280" i="17"/>
  <c r="R281" i="17"/>
  <c r="R282" i="17"/>
  <c r="R283" i="17"/>
  <c r="R284" i="17"/>
  <c r="R285" i="17"/>
  <c r="R286" i="17"/>
  <c r="R287" i="17"/>
  <c r="R288" i="17"/>
  <c r="R289" i="17"/>
  <c r="R290" i="17"/>
  <c r="R291" i="17"/>
  <c r="R292" i="17"/>
  <c r="R293" i="17"/>
  <c r="R294" i="17"/>
  <c r="R295" i="17"/>
  <c r="R296" i="17"/>
  <c r="R297" i="17"/>
  <c r="R298" i="17"/>
  <c r="R299" i="17"/>
  <c r="R300" i="17"/>
  <c r="R301" i="17"/>
  <c r="R302" i="17"/>
  <c r="R303" i="17"/>
  <c r="R304" i="17"/>
  <c r="R305" i="17"/>
  <c r="R306" i="17"/>
  <c r="R307" i="17"/>
  <c r="R308" i="17"/>
  <c r="R309" i="17"/>
  <c r="R310" i="17"/>
  <c r="R311" i="17"/>
  <c r="R312" i="17"/>
  <c r="R313" i="17"/>
  <c r="R314" i="17"/>
  <c r="R315" i="17"/>
  <c r="R316" i="17"/>
  <c r="R317" i="17"/>
  <c r="R318" i="17"/>
  <c r="R319" i="17"/>
  <c r="R320" i="17"/>
  <c r="R321" i="17"/>
  <c r="R322" i="17"/>
  <c r="R323" i="17"/>
  <c r="R324" i="17"/>
  <c r="R325" i="17"/>
  <c r="R326" i="17"/>
  <c r="R327" i="17"/>
  <c r="R328" i="17"/>
  <c r="R329" i="17"/>
  <c r="R330" i="17"/>
  <c r="R331" i="17"/>
  <c r="R332" i="17"/>
  <c r="R333" i="17"/>
  <c r="R334" i="17"/>
  <c r="R335" i="17"/>
  <c r="R336" i="17"/>
  <c r="R337" i="17"/>
  <c r="R338" i="17"/>
  <c r="R339" i="17"/>
  <c r="R340" i="17"/>
  <c r="R341" i="17"/>
  <c r="R342" i="17"/>
  <c r="R343" i="17"/>
  <c r="R344" i="17"/>
  <c r="R345" i="17"/>
  <c r="R346" i="17"/>
  <c r="R347" i="17"/>
  <c r="R348" i="17"/>
  <c r="R349" i="17"/>
  <c r="R350" i="17"/>
  <c r="R351" i="17"/>
  <c r="R352" i="17"/>
  <c r="R353" i="17"/>
  <c r="R354" i="17"/>
  <c r="R355" i="17"/>
  <c r="R356" i="17"/>
  <c r="R357" i="17"/>
  <c r="R358" i="17"/>
  <c r="R359" i="17"/>
  <c r="R360" i="17"/>
  <c r="R361" i="17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58" i="17"/>
  <c r="R459" i="17"/>
  <c r="R460" i="17"/>
  <c r="R461" i="17"/>
  <c r="R462" i="17"/>
  <c r="R463" i="17"/>
  <c r="R464" i="17"/>
  <c r="R465" i="17"/>
  <c r="R466" i="17"/>
  <c r="R467" i="17"/>
  <c r="R468" i="17"/>
  <c r="R469" i="17"/>
  <c r="R470" i="17"/>
  <c r="R471" i="17"/>
  <c r="R472" i="17"/>
  <c r="R473" i="17"/>
  <c r="R474" i="17"/>
  <c r="R475" i="17"/>
  <c r="R476" i="17"/>
  <c r="R477" i="17"/>
  <c r="R478" i="17"/>
  <c r="R479" i="17"/>
  <c r="R480" i="17"/>
  <c r="R481" i="17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97" i="17"/>
  <c r="R498" i="17"/>
  <c r="R499" i="17"/>
  <c r="R500" i="17"/>
  <c r="R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D5" i="33" s="1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C5" i="33" l="1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E10" i="35" s="1"/>
  <c r="D11" i="35"/>
  <c r="D10" i="35" s="1"/>
  <c r="E26" i="35" l="1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367" i="25"/>
  <c r="G368" i="25"/>
  <c r="G369" i="25"/>
  <c r="G370" i="25"/>
  <c r="G371" i="25"/>
  <c r="G372" i="25"/>
  <c r="G373" i="25"/>
  <c r="G374" i="25"/>
  <c r="G375" i="25"/>
  <c r="G376" i="25"/>
  <c r="G377" i="25"/>
  <c r="G378" i="25"/>
  <c r="G379" i="25"/>
  <c r="G380" i="25"/>
  <c r="G381" i="25"/>
  <c r="G382" i="25"/>
  <c r="G383" i="25"/>
  <c r="G384" i="25"/>
  <c r="G385" i="25"/>
  <c r="G386" i="25"/>
  <c r="G387" i="25"/>
  <c r="G388" i="25"/>
  <c r="G389" i="25"/>
  <c r="G390" i="25"/>
  <c r="G391" i="25"/>
  <c r="G392" i="25"/>
  <c r="G393" i="25"/>
  <c r="G394" i="25"/>
  <c r="G395" i="25"/>
  <c r="G396" i="25"/>
  <c r="G397" i="25"/>
  <c r="G398" i="25"/>
  <c r="G399" i="25"/>
  <c r="G400" i="25"/>
  <c r="G401" i="25"/>
  <c r="G402" i="25"/>
  <c r="G403" i="25"/>
  <c r="G404" i="25"/>
  <c r="G405" i="25"/>
  <c r="G406" i="25"/>
  <c r="G407" i="25"/>
  <c r="G408" i="25"/>
  <c r="G409" i="25"/>
  <c r="G410" i="25"/>
  <c r="G411" i="25"/>
  <c r="G412" i="25"/>
  <c r="G413" i="25"/>
  <c r="G414" i="25"/>
  <c r="G415" i="25"/>
  <c r="G416" i="25"/>
  <c r="G417" i="25"/>
  <c r="G418" i="25"/>
  <c r="G419" i="25"/>
  <c r="G420" i="25"/>
  <c r="G421" i="25"/>
  <c r="G422" i="25"/>
  <c r="G423" i="25"/>
  <c r="G424" i="25"/>
  <c r="G425" i="25"/>
  <c r="G426" i="25"/>
  <c r="G427" i="25"/>
  <c r="G428" i="25"/>
  <c r="G429" i="25"/>
  <c r="G430" i="25"/>
  <c r="G431" i="25"/>
  <c r="G432" i="25"/>
  <c r="G433" i="25"/>
  <c r="G434" i="25"/>
  <c r="G435" i="25"/>
  <c r="G436" i="25"/>
  <c r="G437" i="25"/>
  <c r="G438" i="25"/>
  <c r="G439" i="25"/>
  <c r="G440" i="25"/>
  <c r="G441" i="25"/>
  <c r="G442" i="25"/>
  <c r="G443" i="25"/>
  <c r="G444" i="25"/>
  <c r="G445" i="25"/>
  <c r="G446" i="25"/>
  <c r="G447" i="25"/>
  <c r="G448" i="25"/>
  <c r="G449" i="25"/>
  <c r="G450" i="25"/>
  <c r="G451" i="25"/>
  <c r="G452" i="25"/>
  <c r="G453" i="25"/>
  <c r="G454" i="25"/>
  <c r="G455" i="25"/>
  <c r="G456" i="25"/>
  <c r="G457" i="25"/>
  <c r="G458" i="25"/>
  <c r="G459" i="25"/>
  <c r="G460" i="25"/>
  <c r="G461" i="25"/>
  <c r="G462" i="25"/>
  <c r="G463" i="25"/>
  <c r="G464" i="25"/>
  <c r="G465" i="25"/>
  <c r="G466" i="25"/>
  <c r="G467" i="25"/>
  <c r="G468" i="25"/>
  <c r="G469" i="25"/>
  <c r="G470" i="25"/>
  <c r="G471" i="25"/>
  <c r="G472" i="25"/>
  <c r="G473" i="25"/>
  <c r="G474" i="25"/>
  <c r="G475" i="25"/>
  <c r="G476" i="25"/>
  <c r="G477" i="25"/>
  <c r="G478" i="25"/>
  <c r="G479" i="25"/>
  <c r="G480" i="25"/>
  <c r="G481" i="25"/>
  <c r="G482" i="25"/>
  <c r="G483" i="25"/>
  <c r="G484" i="25"/>
  <c r="G485" i="25"/>
  <c r="G486" i="25"/>
  <c r="G487" i="25"/>
  <c r="G488" i="25"/>
  <c r="G489" i="25"/>
  <c r="G490" i="25"/>
  <c r="G491" i="25"/>
  <c r="G492" i="25"/>
  <c r="G493" i="25"/>
  <c r="G494" i="25"/>
  <c r="G495" i="25"/>
  <c r="G496" i="25"/>
  <c r="G497" i="25"/>
  <c r="G498" i="25"/>
  <c r="G499" i="25"/>
  <c r="G500" i="25"/>
  <c r="G501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F7" i="38" s="1"/>
  <c r="F13" i="36" s="1"/>
  <c r="I14" i="34" s="1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<sst xmlns="http://schemas.openxmlformats.org/spreadsheetml/2006/main" count="13608" uniqueCount="4827">
  <si>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</si>
  <si>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</si>
  <si>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</si>
  <si>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</si>
  <si>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</si>
  <si>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</si>
  <si>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</si>
  <si>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</si>
  <si>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</si>
  <si>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</si>
  <si>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</si>
  <si>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</si>
  <si>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</si>
  <si>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</si>
  <si>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</si>
  <si>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</si>
  <si>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</si>
  <si>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</si>
  <si>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</si>
  <si>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</si>
  <si>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</si>
  <si>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</si>
  <si>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</si>
  <si>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</si>
  <si>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</si>
  <si>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</si>
  <si>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</si>
  <si>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</si>
  <si>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</si>
  <si>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</si>
  <si>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</si>
  <si>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</si>
  <si>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</si>
  <si>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</si>
  <si>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</si>
  <si>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</si>
  <si>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</si>
  <si>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</si>
  <si>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</si>
  <si>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</si>
  <si>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</si>
  <si>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</si>
  <si>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</si>
  <si>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</si>
  <si>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</si>
  <si>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</si>
  <si>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</si>
  <si>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</si>
  <si>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</si>
  <si>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</si>
  <si>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</si>
  <si>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</si>
  <si>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</si>
  <si>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</si>
  <si>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</si>
  <si>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</si>
  <si>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</si>
  <si>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</si>
  <si>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</si>
  <si>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</si>
  <si>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</si>
  <si>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</si>
  <si>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</si>
  <si>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</si>
  <si>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</si>
  <si>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</si>
  <si>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</si>
  <si>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</si>
  <si>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</si>
  <si>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</si>
  <si>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</si>
  <si>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</si>
  <si>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</si>
  <si>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</si>
  <si>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</si>
  <si>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</si>
  <si>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</si>
  <si>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</si>
  <si>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</si>
  <si>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</si>
  <si>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</si>
  <si>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</si>
  <si>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</si>
  <si>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</si>
  <si>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</si>
  <si>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</si>
  <si>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</si>
  <si>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</si>
  <si>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</si>
  <si>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</si>
  <si>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</si>
  <si>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</si>
  <si>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</si>
  <si>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</si>
  <si>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</si>
  <si>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</si>
  <si>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</si>
  <si>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</si>
  <si>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</si>
  <si>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</si>
  <si>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</si>
  <si>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</si>
  <si>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</si>
  <si>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</si>
  <si>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</si>
  <si>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</si>
  <si>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</si>
  <si>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</si>
  <si>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</si>
  <si>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</si>
  <si>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</si>
  <si>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</si>
  <si>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</si>
  <si>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</si>
  <si>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</si>
  <si>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</si>
  <si>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</si>
  <si>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</si>
  <si>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</si>
  <si>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</si>
  <si>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</si>
  <si>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</si>
  <si>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</si>
  <si>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</si>
  <si>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</si>
  <si>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</si>
  <si>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</si>
  <si>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</si>
  <si>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</si>
  <si>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</si>
  <si>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</si>
  <si>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</si>
  <si>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</si>
  <si>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</si>
  <si>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</si>
  <si>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</si>
  <si>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</si>
  <si>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</si>
  <si>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</si>
  <si>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</si>
  <si>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</si>
  <si>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</si>
  <si>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</si>
  <si>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</si>
  <si>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</si>
  <si>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</si>
  <si>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</si>
  <si>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</si>
  <si>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</si>
  <si>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</si>
  <si>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</si>
  <si>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</si>
  <si>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</si>
  <si>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</si>
  <si>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</si>
  <si>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</si>
  <si>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</si>
  <si>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</si>
  <si>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</si>
  <si>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</si>
  <si>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</si>
  <si>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</si>
  <si>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</si>
  <si>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</si>
  <si>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</si>
  <si>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</si>
  <si>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</si>
  <si>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</si>
  <si>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</si>
  <si>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</si>
  <si>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</si>
  <si>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</si>
  <si>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</si>
  <si>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</si>
  <si>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</si>
  <si>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</si>
  <si>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</si>
  <si>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</si>
  <si>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</si>
  <si>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</si>
  <si>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</si>
  <si>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</si>
  <si>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</si>
  <si>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</si>
  <si>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</si>
  <si>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</si>
  <si>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</si>
  <si>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</si>
  <si>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</si>
  <si>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</si>
  <si>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</si>
  <si>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</si>
  <si>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</si>
  <si>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</si>
  <si>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</si>
  <si>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</si>
  <si>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</si>
  <si>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</si>
  <si>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</si>
  <si>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</si>
  <si>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</si>
  <si>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</si>
  <si>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</si>
  <si>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</si>
  <si>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</si>
  <si>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</si>
  <si>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</si>
  <si>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</si>
  <si>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</si>
  <si>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</si>
  <si>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</si>
  <si>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</si>
  <si>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</si>
  <si>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</si>
  <si>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</si>
  <si>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</si>
  <si>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</si>
  <si>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</si>
  <si>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</si>
  <si>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</si>
  <si>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</si>
  <si>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</si>
  <si>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</si>
  <si>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</si>
  <si>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</si>
  <si>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</si>
  <si>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</si>
  <si>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</si>
  <si>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</si>
  <si>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</si>
  <si>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</si>
  <si>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</si>
  <si>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</si>
  <si>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</si>
  <si>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</si>
  <si>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</si>
  <si>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</si>
  <si>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</si>
  <si>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</si>
  <si>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</si>
  <si>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</si>
  <si>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</si>
  <si>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</si>
  <si>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</si>
  <si>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</si>
  <si>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</si>
  <si>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</si>
  <si>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</si>
  <si>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</si>
  <si>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</si>
  <si>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</si>
  <si>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</si>
  <si>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</si>
  <si>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</si>
  <si>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</si>
  <si>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</si>
  <si>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</si>
  <si>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</si>
  <si>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</si>
  <si>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</si>
  <si>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</si>
  <si>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</si>
  <si>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</si>
  <si>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</si>
  <si>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</si>
  <si>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</si>
  <si>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</si>
  <si>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</si>
  <si>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</si>
  <si>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</si>
  <si>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</si>
  <si>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</si>
  <si>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</si>
  <si>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</si>
  <si>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</si>
  <si>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</si>
  <si>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</si>
  <si>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</si>
  <si>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</si>
  <si>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</si>
  <si>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</si>
  <si>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</si>
  <si>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</si>
  <si>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</si>
  <si>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</si>
  <si>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</si>
  <si>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</si>
  <si>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</si>
  <si>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</si>
  <si>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</si>
  <si>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</si>
  <si>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</si>
  <si>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</si>
  <si>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</si>
  <si>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</si>
  <si>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</si>
  <si>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</si>
  <si>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</si>
  <si>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</si>
  <si>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</si>
  <si>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</si>
  <si>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</si>
  <si>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</si>
  <si>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</si>
  <si>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</si>
  <si>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</si>
  <si>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</si>
  <si>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</si>
  <si>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</si>
  <si>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</si>
  <si>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</si>
  <si>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</si>
  <si>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</si>
  <si>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</si>
  <si>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</si>
  <si>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</si>
  <si>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</si>
  <si>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</si>
  <si>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</si>
  <si>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</si>
  <si>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</si>
  <si>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</si>
  <si>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</si>
  <si>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</si>
  <si>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</si>
  <si>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</si>
  <si>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</si>
  <si>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</si>
  <si>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</si>
  <si>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</si>
  <si>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</si>
  <si>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</si>
  <si>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</si>
  <si>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</si>
  <si>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</si>
  <si>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</si>
  <si>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</si>
  <si>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</si>
  <si>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</si>
  <si>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</si>
  <si>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</si>
  <si>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</si>
  <si>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</si>
  <si>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</si>
  <si>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</si>
  <si>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</si>
  <si>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</si>
  <si>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</si>
  <si>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</si>
  <si>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</si>
  <si>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</si>
  <si>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</si>
  <si>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</si>
  <si>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</si>
  <si>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</si>
  <si>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</si>
  <si>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</si>
  <si>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</si>
  <si>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</si>
  <si>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</si>
  <si>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</si>
  <si>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</si>
  <si>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</si>
  <si>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</si>
  <si>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</si>
  <si>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</si>
  <si>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</si>
  <si>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</si>
  <si>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</si>
  <si>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</si>
  <si>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</si>
  <si>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</si>
  <si>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</si>
  <si>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</si>
  <si>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</si>
  <si>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</si>
  <si>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</si>
  <si>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</si>
  <si>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</si>
  <si>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</si>
  <si>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</si>
  <si>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</si>
  <si>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</si>
  <si>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</si>
  <si>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</si>
  <si>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</si>
  <si>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</si>
  <si>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</si>
  <si>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</si>
  <si>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</si>
  <si>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</si>
  <si>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</si>
  <si>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</si>
  <si>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</si>
  <si>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</si>
  <si>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</si>
  <si>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</si>
  <si>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</si>
  <si>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</si>
  <si>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</si>
  <si>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</si>
  <si>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</si>
  <si>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</si>
  <si>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</si>
  <si>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</si>
  <si>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</si>
  <si>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</si>
  <si>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</si>
  <si>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</si>
  <si>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</si>
  <si>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</si>
  <si>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</si>
  <si>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</si>
  <si>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</si>
  <si>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</si>
  <si>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</si>
  <si>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</si>
  <si>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</si>
  <si>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</si>
  <si>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</si>
  <si>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</si>
  <si>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</si>
  <si>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</si>
  <si>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</si>
  <si>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</si>
  <si>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</si>
  <si>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</si>
  <si>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</si>
  <si>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</si>
  <si>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</si>
  <si>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</si>
  <si>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</si>
  <si>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</si>
  <si>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</si>
  <si>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</si>
  <si>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</si>
  <si>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</si>
  <si>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</si>
  <si>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</si>
  <si>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</si>
  <si>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</si>
  <si>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</si>
  <si>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</si>
  <si>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</si>
  <si>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</si>
  <si>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</si>
  <si>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</si>
  <si>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</si>
  <si>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</si>
  <si>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</si>
  <si>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</si>
  <si>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</si>
  <si>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</si>
  <si>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</si>
  <si>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</si>
  <si>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</si>
  <si>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</si>
  <si>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</si>
  <si>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</si>
  <si>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</si>
  <si>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</si>
  <si>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</si>
  <si>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</si>
  <si>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</si>
  <si>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</si>
  <si>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</si>
  <si>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</si>
  <si>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</si>
  <si>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</si>
  <si>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</si>
  <si>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</si>
  <si>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</si>
  <si>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</si>
  <si>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</si>
  <si>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</si>
  <si>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</si>
  <si>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</si>
  <si>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</si>
  <si>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</si>
  <si>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</si>
  <si>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</si>
  <si>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</si>
  <si>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</si>
  <si>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</si>
  <si>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</si>
  <si>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</si>
  <si>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</si>
  <si>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</si>
  <si>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</si>
  <si>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</si>
  <si>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</si>
  <si>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</si>
  <si>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</si>
  <si>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</si>
  <si>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</si>
  <si>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</si>
  <si>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</si>
  <si>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</si>
  <si>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</si>
  <si>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</si>
  <si>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</si>
  <si>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</si>
  <si>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</si>
  <si>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</si>
  <si>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</si>
  <si>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</si>
  <si>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</si>
  <si>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</si>
  <si>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</si>
  <si>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</si>
  <si>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</si>
  <si>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</si>
  <si>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</si>
  <si>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</si>
  <si>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</si>
  <si>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</si>
  <si>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</si>
  <si>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</si>
  <si>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</si>
  <si>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</si>
  <si>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</si>
  <si>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</si>
  <si>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</si>
  <si>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</si>
  <si>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</si>
  <si>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</si>
  <si>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</si>
  <si>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</si>
  <si>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</si>
  <si>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</si>
  <si>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</si>
  <si>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</si>
  <si>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</si>
  <si>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</si>
  <si>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</si>
  <si>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</si>
  <si>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</si>
  <si>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</si>
  <si>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</si>
  <si>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</si>
  <si>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</si>
  <si>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</si>
  <si>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</si>
  <si>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</si>
  <si>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</si>
  <si>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</si>
  <si>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</si>
  <si>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</si>
  <si>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</si>
  <si>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</si>
  <si>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</si>
  <si>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</si>
  <si>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</si>
  <si>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</si>
  <si>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</si>
  <si>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</si>
  <si>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</si>
  <si>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</si>
  <si>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</si>
  <si>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</si>
  <si>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</si>
  <si>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</si>
  <si>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</si>
  <si>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</si>
  <si>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</si>
  <si>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</si>
  <si>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</si>
  <si>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</si>
  <si>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</si>
  <si>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</si>
  <si>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</si>
  <si>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</si>
  <si>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</si>
  <si>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</si>
  <si>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</si>
  <si>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</si>
  <si>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</si>
  <si>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</si>
  <si>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</si>
  <si>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</si>
  <si>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</si>
  <si>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</si>
  <si>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</si>
  <si>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</si>
  <si>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</si>
  <si>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</si>
  <si>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</si>
  <si>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</si>
  <si>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</si>
  <si>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</si>
  <si>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</si>
  <si>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</si>
  <si>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</si>
  <si>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</si>
  <si>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</si>
  <si>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</si>
  <si>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</si>
  <si>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</si>
  <si>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</si>
  <si>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</si>
  <si>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</si>
  <si>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</si>
  <si>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</si>
  <si>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</si>
  <si>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</si>
  <si>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</si>
  <si>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</si>
  <si>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</si>
  <si>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</si>
  <si>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</si>
  <si>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</si>
  <si>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</si>
  <si>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</si>
  <si>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</si>
  <si>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</si>
  <si>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</si>
  <si>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</si>
  <si>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</si>
  <si>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</si>
  <si>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</si>
  <si>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</si>
  <si>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</si>
  <si>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</si>
  <si>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</si>
  <si>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</si>
  <si>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</si>
  <si>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</si>
  <si>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</si>
  <si>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</si>
  <si>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</si>
  <si>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</si>
  <si>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</si>
  <si>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</si>
  <si>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</si>
  <si>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</si>
  <si>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</si>
  <si>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</si>
  <si>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</si>
  <si>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</si>
  <si>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</si>
  <si>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</si>
  <si>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</si>
  <si>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</si>
  <si>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</si>
  <si>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</si>
  <si>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</si>
  <si>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</si>
  <si>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</si>
  <si>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</si>
  <si>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</si>
  <si>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</si>
  <si>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</si>
  <si>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</si>
  <si>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</si>
  <si>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</si>
  <si>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</si>
  <si>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</si>
  <si>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</si>
  <si>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</si>
  <si>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</si>
  <si>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</si>
  <si>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</si>
  <si>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</si>
  <si>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</si>
  <si>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</si>
  <si>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</si>
  <si>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</si>
  <si>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</si>
  <si>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</si>
  <si>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</si>
  <si>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</si>
  <si>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</si>
  <si>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</si>
  <si>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</si>
  <si>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</si>
  <si>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</si>
  <si>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</si>
  <si>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</si>
  <si>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</si>
  <si>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</si>
  <si>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</si>
  <si>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</si>
  <si>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</si>
  <si>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</si>
  <si>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</si>
  <si>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</si>
  <si>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</si>
  <si>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</si>
  <si>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</si>
  <si>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</si>
  <si>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</si>
  <si>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</si>
  <si>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</si>
  <si>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</si>
  <si>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</si>
  <si>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</si>
  <si>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</si>
  <si>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</si>
  <si>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</si>
  <si>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</si>
  <si>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</si>
  <si>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</si>
  <si>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</si>
  <si>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</si>
  <si>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</si>
  <si>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</si>
  <si>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</si>
  <si>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</si>
  <si>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</si>
  <si>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</si>
  <si>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</si>
  <si>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</si>
  <si>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</si>
  <si>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</si>
  <si>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</si>
  <si>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</si>
  <si>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</si>
  <si>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</si>
  <si>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</si>
  <si>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</si>
  <si>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</si>
  <si>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</si>
  <si>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</si>
  <si>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</si>
  <si>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</si>
  <si>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</si>
  <si>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</si>
  <si>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</si>
  <si>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</si>
  <si>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</si>
  <si>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</si>
  <si>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</si>
  <si>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</si>
  <si>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</si>
  <si>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</si>
  <si>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</si>
  <si>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</si>
  <si>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</si>
  <si>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</si>
  <si>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</si>
  <si>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</si>
  <si>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</si>
  <si>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</si>
  <si>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</si>
  <si>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</si>
  <si>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</si>
  <si>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</si>
  <si>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</si>
  <si>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</si>
  <si>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</si>
  <si>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</si>
  <si>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</si>
  <si>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</si>
  <si>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</si>
  <si>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</si>
  <si>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</si>
  <si>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</si>
  <si>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</si>
  <si>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</si>
  <si>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</si>
  <si>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</si>
  <si>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</si>
  <si>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</si>
  <si>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</si>
  <si>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</si>
  <si>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</si>
  <si>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</si>
  <si>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</si>
  <si>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</si>
  <si>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</si>
  <si>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</si>
  <si>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</si>
  <si>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</si>
  <si>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</si>
  <si>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</si>
  <si>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</si>
  <si>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</si>
  <si>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</si>
  <si>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</si>
  <si>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</si>
  <si>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</si>
  <si>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</si>
  <si>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</si>
  <si>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</si>
  <si>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</si>
  <si>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</si>
  <si>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</si>
  <si>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</si>
  <si>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</si>
  <si>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</si>
  <si>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</si>
  <si>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</si>
  <si>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</si>
  <si>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</si>
  <si>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</si>
  <si>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</si>
  <si>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</si>
  <si>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</si>
  <si>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</si>
  <si>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</si>
  <si>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</si>
  <si>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</si>
  <si>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</si>
  <si>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</si>
  <si>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</si>
  <si>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</si>
  <si>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</si>
  <si>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</si>
  <si>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</si>
  <si>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</si>
  <si>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</si>
  <si>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</si>
  <si>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</si>
  <si>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</si>
  <si>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</si>
  <si>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</si>
  <si>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</si>
  <si>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</si>
  <si>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</si>
  <si>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</si>
  <si>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</si>
  <si>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</si>
  <si>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</si>
  <si>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</si>
  <si>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</si>
  <si>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</si>
  <si>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</si>
  <si>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</si>
  <si>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</si>
  <si>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</si>
  <si>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</si>
  <si>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</si>
  <si>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</si>
  <si>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</si>
  <si>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</si>
  <si>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</si>
  <si>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</si>
  <si>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</si>
  <si>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</si>
  <si>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</si>
  <si>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</si>
  <si>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</si>
  <si>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</si>
  <si>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</si>
  <si>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</si>
  <si>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</si>
  <si>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</si>
  <si>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</si>
  <si>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</si>
  <si>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</si>
  <si>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</si>
  <si>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</si>
  <si>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</si>
  <si>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</si>
  <si>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</si>
  <si>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</si>
  <si>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</si>
  <si>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</si>
  <si>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</si>
  <si>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</si>
  <si>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</si>
  <si>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</si>
  <si>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</si>
  <si>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</si>
  <si>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</si>
  <si>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</si>
  <si>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</si>
  <si>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</si>
  <si>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</si>
  <si>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</si>
  <si>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</si>
  <si>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</si>
  <si>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</si>
  <si>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</si>
  <si>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</si>
  <si>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</si>
  <si>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</si>
  <si>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</si>
  <si>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</si>
  <si>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</si>
  <si>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</si>
  <si>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</si>
  <si>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</si>
  <si>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</si>
  <si>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</si>
  <si>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</si>
  <si>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</si>
  <si>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</si>
  <si>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</si>
  <si>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</si>
  <si>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</si>
  <si>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</si>
  <si>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</si>
  <si>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</si>
  <si>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</si>
  <si>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</si>
  <si>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</si>
  <si>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</si>
  <si>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</si>
  <si>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</si>
  <si>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</si>
  <si>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</si>
  <si>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</si>
  <si>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</si>
  <si>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</si>
  <si>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</si>
  <si>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</si>
  <si>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</si>
  <si>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</si>
  <si>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</si>
  <si>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</si>
  <si>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</si>
  <si>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</si>
  <si>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</si>
  <si>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</si>
  <si>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</si>
  <si>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</si>
  <si>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</si>
  <si>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</si>
  <si>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</si>
  <si>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</si>
  <si>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</si>
  <si>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</si>
  <si>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</si>
  <si>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</si>
  <si>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</si>
  <si>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</si>
  <si>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</si>
  <si>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</si>
  <si>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</si>
  <si>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</si>
  <si>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</si>
  <si>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</si>
  <si>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</si>
  <si>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</si>
  <si>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</si>
  <si>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</si>
  <si>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</si>
  <si>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</si>
  <si>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</si>
  <si>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</si>
  <si>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</si>
  <si>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</si>
  <si>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</si>
  <si>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</si>
  <si>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</si>
  <si>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</si>
  <si>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</si>
  <si>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</si>
  <si>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</si>
  <si>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</si>
  <si>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</si>
  <si>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</si>
  <si>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</si>
  <si>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</si>
  <si>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</si>
  <si>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</si>
  <si>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</si>
  <si>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</si>
  <si>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</si>
  <si>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</si>
  <si>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</si>
  <si>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</si>
  <si>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</si>
  <si>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</si>
  <si>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</si>
  <si>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</si>
  <si>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</si>
  <si>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</si>
  <si>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</si>
  <si>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</si>
  <si>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</si>
  <si>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</si>
  <si>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</si>
  <si>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</si>
  <si>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</si>
  <si>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</si>
  <si>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</si>
  <si>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</si>
  <si>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</si>
  <si>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</si>
  <si>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</si>
  <si>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</si>
  <si>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</si>
  <si>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</si>
  <si>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</si>
  <si>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</si>
  <si>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</si>
  <si>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</si>
  <si>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</si>
  <si>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</si>
  <si>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</si>
  <si>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</si>
  <si>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</si>
  <si>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</si>
  <si>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</si>
  <si>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</si>
  <si>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</si>
  <si>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</si>
  <si>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</si>
  <si>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</si>
  <si>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</si>
  <si>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</si>
  <si>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</si>
  <si>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</si>
  <si>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</si>
  <si>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</si>
  <si>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</si>
  <si>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</si>
  <si>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</si>
  <si>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</si>
  <si>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</si>
  <si>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</si>
  <si>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</si>
  <si>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</si>
  <si>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</si>
  <si>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</si>
  <si>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</si>
  <si>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</si>
  <si>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</si>
  <si>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</si>
  <si>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</si>
  <si>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</si>
  <si>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</si>
  <si>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</si>
  <si>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</si>
  <si>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</si>
  <si>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</si>
  <si>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</si>
  <si>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</si>
  <si>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</si>
  <si>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</si>
  <si>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</si>
  <si>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</si>
  <si>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</si>
  <si>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</si>
  <si>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</si>
  <si>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</si>
  <si>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</si>
  <si>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</si>
  <si>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</si>
  <si>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</si>
  <si>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</si>
  <si>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</si>
  <si>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</si>
  <si>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</si>
  <si>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</si>
  <si>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</si>
  <si>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</si>
  <si>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</si>
  <si>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</si>
  <si>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</si>
  <si>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</si>
  <si>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</si>
  <si>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</si>
  <si>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</si>
  <si>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</si>
  <si>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</si>
  <si>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</si>
  <si>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</si>
  <si>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</si>
  <si>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</si>
  <si>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</si>
  <si>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</si>
  <si>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</si>
  <si>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</si>
  <si>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</si>
  <si>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</si>
  <si>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</si>
  <si>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</si>
  <si>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</si>
  <si>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</si>
  <si>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</si>
  <si>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</si>
  <si>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</si>
  <si>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</si>
  <si>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</si>
  <si>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</si>
  <si>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</si>
  <si>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</si>
  <si>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</si>
  <si>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</si>
  <si>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</si>
  <si>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</si>
  <si>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</si>
  <si>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</si>
  <si>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</si>
  <si>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</si>
  <si>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</si>
  <si>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</si>
  <si>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</si>
  <si>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</si>
  <si>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</si>
  <si>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</si>
  <si>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</si>
  <si>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</si>
  <si>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</si>
  <si>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</si>
  <si>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</si>
  <si>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</si>
  <si>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</si>
  <si>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</si>
  <si>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</si>
  <si>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</si>
  <si>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</si>
  <si>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</si>
  <si>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</si>
  <si>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</si>
  <si>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</si>
  <si>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</si>
  <si>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</si>
  <si>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</si>
  <si>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</si>
  <si>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</si>
  <si>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</si>
  <si>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</si>
  <si>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</si>
  <si>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</si>
  <si>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</si>
  <si>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</si>
  <si>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</si>
  <si>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</si>
  <si>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</si>
  <si>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</si>
  <si>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</si>
  <si>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</si>
  <si>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</si>
  <si>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</si>
  <si>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</si>
  <si>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</si>
  <si>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</si>
  <si>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</si>
  <si>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</si>
  <si>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</si>
  <si>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</si>
  <si>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</si>
  <si>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</si>
  <si>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</si>
  <si>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</si>
  <si>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</si>
  <si>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</si>
  <si>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</si>
  <si>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</si>
  <si>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</si>
  <si>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</si>
  <si>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</si>
  <si>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</si>
  <si>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</si>
  <si>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</si>
  <si>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</si>
  <si>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</si>
  <si>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</si>
  <si>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</si>
  <si>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</si>
  <si>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</si>
  <si>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</si>
  <si>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</si>
  <si>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</si>
  <si>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</si>
  <si>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</si>
  <si>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</si>
  <si>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</si>
  <si>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</si>
  <si>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</si>
  <si>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</si>
  <si>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</si>
  <si>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</si>
  <si>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</si>
  <si>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</si>
  <si>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</si>
  <si>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</si>
  <si>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</si>
  <si>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</si>
  <si>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</si>
  <si>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</si>
  <si>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</si>
  <si>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</si>
  <si>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</si>
  <si>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</si>
  <si>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</si>
  <si>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</si>
  <si>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</si>
  <si>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</si>
  <si>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</si>
  <si>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</si>
  <si>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</si>
  <si>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</si>
  <si>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</si>
  <si>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</si>
  <si>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</si>
  <si>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</si>
  <si>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</si>
  <si>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</si>
  <si>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</si>
  <si>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</si>
  <si>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</si>
  <si>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</si>
  <si>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</si>
  <si>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</si>
  <si>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</si>
  <si>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</si>
  <si>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</si>
  <si>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</si>
  <si>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</si>
  <si>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</si>
  <si>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</si>
  <si>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</si>
  <si>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</si>
  <si>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</si>
  <si>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</si>
  <si>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</si>
  <si>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</si>
  <si>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</si>
  <si>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</si>
  <si>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</si>
  <si>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</si>
  <si>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</si>
  <si>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</si>
  <si>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</si>
  <si>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</si>
  <si>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</si>
  <si>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</si>
  <si>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</si>
  <si>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</si>
  <si>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</si>
  <si>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</si>
  <si>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</si>
  <si>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</si>
  <si>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</si>
  <si>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</si>
  <si>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</si>
  <si>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</si>
  <si>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</si>
  <si>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</si>
  <si>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</si>
  <si>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</si>
  <si>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</si>
  <si>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</si>
  <si>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</si>
  <si>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</si>
  <si>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</si>
  <si>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</si>
  <si>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</si>
  <si>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</si>
  <si>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</si>
  <si>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</si>
  <si>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</si>
  <si>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</si>
  <si>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</si>
  <si>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</si>
  <si>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</si>
  <si>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</si>
  <si>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</si>
  <si>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</si>
  <si>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</si>
  <si>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</si>
  <si>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</si>
  <si>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</si>
  <si>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</si>
  <si>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</si>
  <si>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</si>
  <si>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</si>
  <si>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</si>
  <si>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</si>
  <si>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</si>
  <si>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</si>
  <si>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</si>
  <si>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</si>
  <si>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</si>
  <si>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</si>
  <si>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</si>
  <si>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</si>
  <si>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</si>
  <si>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</si>
  <si>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</si>
  <si>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</si>
  <si>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</si>
  <si>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</si>
  <si>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</si>
  <si>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</si>
  <si>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</si>
  <si>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</si>
  <si>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</si>
  <si>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</si>
  <si>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</si>
  <si>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</si>
  <si>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</si>
  <si>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</si>
  <si>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</si>
  <si>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</si>
  <si>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</si>
  <si>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</si>
  <si>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</si>
  <si>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</si>
  <si>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</si>
  <si>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</si>
  <si>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</si>
  <si>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</si>
  <si>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</si>
  <si>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</si>
  <si>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</si>
  <si>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</si>
  <si>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</si>
  <si>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</si>
  <si>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</si>
  <si>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</si>
  <si>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</si>
  <si>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</si>
  <si>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</si>
  <si>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</si>
  <si>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</si>
  <si>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</si>
  <si>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</si>
  <si>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</si>
  <si>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</si>
  <si>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</si>
  <si>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</si>
  <si>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</si>
  <si>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</si>
  <si>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</si>
  <si>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</si>
  <si>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</si>
  <si>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</si>
  <si>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</si>
  <si>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</si>
  <si>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</si>
  <si>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</si>
  <si>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</si>
  <si>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</si>
  <si>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</si>
  <si>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</si>
  <si>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</si>
  <si>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</si>
  <si>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</si>
  <si>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</si>
  <si>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</si>
  <si>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</si>
  <si>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</si>
  <si>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</si>
  <si>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</si>
  <si>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</si>
  <si>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</si>
  <si>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</si>
  <si>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</si>
  <si>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</si>
  <si>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</si>
  <si>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</si>
  <si>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</si>
  <si>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</si>
  <si>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</si>
  <si>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</si>
  <si>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</si>
  <si>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</si>
  <si>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</si>
  <si>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</si>
  <si>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</si>
  <si>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</si>
  <si>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</si>
  <si>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</si>
  <si>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</si>
  <si>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</si>
  <si>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</si>
  <si>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</si>
  <si>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</si>
  <si>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</si>
  <si>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</si>
  <si>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</si>
  <si>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</si>
  <si>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</si>
  <si>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</si>
  <si>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</si>
  <si>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</si>
  <si>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</si>
  <si>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</si>
  <si>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</si>
  <si>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</si>
  <si>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</si>
  <si>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</si>
  <si>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</si>
  <si>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</si>
  <si>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</si>
  <si>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</si>
  <si>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</si>
  <si>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</si>
  <si>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</si>
  <si>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</si>
  <si>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</si>
  <si>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</si>
  <si>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</si>
  <si>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</si>
  <si>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</si>
  <si>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</si>
  <si>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</si>
  <si>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</si>
  <si>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</si>
  <si>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</si>
  <si>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</si>
  <si>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</si>
  <si>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</si>
  <si>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</si>
  <si>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</si>
  <si>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</si>
  <si>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</si>
  <si>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</si>
  <si>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</si>
  <si>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</si>
  <si>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</si>
  <si>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</si>
  <si>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</si>
  <si>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</si>
  <si>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</si>
  <si>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</si>
  <si>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</si>
  <si>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</si>
  <si>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</si>
  <si>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</si>
  <si>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</si>
  <si>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</si>
  <si>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</si>
  <si>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</si>
  <si>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</si>
  <si>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</si>
  <si>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</si>
  <si>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</si>
  <si>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</si>
  <si>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</si>
  <si>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</si>
  <si>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</si>
  <si>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</si>
  <si>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</si>
  <si>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</si>
  <si>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</si>
  <si>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</si>
  <si>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</si>
  <si>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</si>
  <si>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</si>
  <si>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</si>
  <si>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</si>
  <si>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</si>
  <si>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</si>
  <si>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</si>
  <si>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</si>
  <si>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</si>
  <si>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</si>
  <si>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</si>
  <si>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</si>
  <si>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</si>
  <si>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</si>
  <si>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</si>
  <si>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</si>
  <si>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</si>
  <si>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</si>
  <si>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</si>
  <si>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</si>
  <si>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</si>
  <si>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</si>
  <si>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</si>
  <si>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</si>
  <si>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</si>
  <si>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</si>
  <si>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</si>
  <si>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</si>
  <si>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</si>
  <si>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</si>
  <si>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</si>
  <si>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</si>
  <si>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</si>
  <si>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</si>
  <si>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</si>
  <si>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</si>
  <si>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</si>
  <si>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</si>
  <si>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</si>
  <si>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</si>
  <si>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</si>
  <si>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</si>
  <si>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</si>
  <si>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</si>
  <si>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</si>
  <si>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</si>
  <si>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</si>
  <si>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</si>
  <si>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</si>
  <si>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</si>
  <si>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</si>
  <si>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</si>
  <si>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</si>
  <si>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</si>
  <si>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</si>
  <si>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</si>
  <si>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</si>
  <si>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</si>
  <si>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</si>
  <si>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</si>
  <si>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</si>
  <si>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</si>
  <si>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</si>
  <si>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</si>
  <si>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</si>
  <si>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</si>
  <si>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</si>
  <si>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</si>
  <si>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</si>
  <si>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</si>
  <si>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</si>
  <si>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</si>
  <si>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</si>
  <si>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</si>
  <si>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</si>
  <si>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</si>
  <si>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</si>
  <si>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</si>
  <si>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</si>
  <si>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</si>
  <si>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</si>
  <si>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</si>
  <si>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</si>
  <si>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</si>
  <si>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</si>
  <si>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</si>
  <si>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</si>
  <si>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</si>
  <si>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</si>
  <si>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</si>
  <si>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</si>
  <si>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</si>
  <si>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</si>
  <si>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</si>
  <si>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</si>
  <si>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</si>
  <si>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</si>
  <si>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</si>
  <si>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</si>
  <si>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</si>
  <si>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</si>
  <si>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</si>
  <si>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</si>
  <si>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</si>
  <si>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</si>
  <si>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</si>
  <si>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</si>
  <si>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</si>
  <si>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</si>
  <si>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</si>
  <si>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</si>
  <si>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</si>
  <si>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</si>
  <si>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</si>
  <si>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</si>
  <si>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</si>
  <si>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</si>
  <si>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</si>
  <si>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</si>
  <si>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</si>
  <si>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</si>
  <si>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</si>
  <si>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</si>
  <si>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</si>
  <si>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</si>
  <si>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</si>
  <si>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</si>
  <si>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</si>
  <si>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</si>
  <si>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</si>
  <si>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</si>
  <si>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</si>
  <si>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</si>
  <si>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</si>
  <si>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</si>
  <si>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</si>
  <si>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</si>
  <si>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</si>
  <si>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</si>
  <si>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</si>
  <si>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</si>
  <si>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</si>
  <si>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</si>
  <si>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</si>
  <si>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</si>
  <si>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</si>
  <si>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</si>
  <si>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</si>
  <si>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</si>
  <si>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</si>
  <si>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</si>
  <si>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</si>
  <si>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</si>
  <si>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</si>
  <si>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</si>
  <si>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</si>
  <si>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</si>
  <si>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</si>
  <si>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</si>
  <si>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</si>
  <si>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</si>
  <si>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</si>
  <si>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</si>
  <si>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</si>
  <si>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</si>
  <si>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</si>
  <si>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</si>
  <si>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</si>
  <si>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</si>
  <si>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</si>
  <si>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</si>
  <si>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</si>
  <si>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</si>
  <si>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</si>
  <si>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</si>
  <si>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</si>
  <si>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</si>
  <si>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</si>
  <si>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</si>
  <si>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</si>
  <si>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</si>
  <si>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</si>
  <si>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</si>
  <si>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</si>
  <si>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</si>
  <si>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</si>
  <si>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</si>
  <si>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</si>
  <si>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</si>
  <si>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</si>
  <si>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</si>
  <si>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</si>
  <si>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</si>
  <si>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</si>
  <si>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</si>
  <si>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</si>
  <si>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</si>
  <si>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</si>
  <si>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</si>
  <si>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</si>
  <si>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</si>
  <si>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</si>
  <si>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</si>
  <si>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</si>
  <si>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</si>
  <si>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</si>
  <si>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</si>
  <si>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</si>
  <si>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</si>
  <si>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</si>
  <si>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</si>
  <si>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</si>
  <si>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</si>
  <si>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</si>
  <si>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</si>
  <si>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</si>
  <si>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</si>
  <si>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</si>
  <si>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</si>
  <si>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</si>
  <si>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</si>
  <si>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</si>
  <si>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</si>
  <si>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</si>
  <si>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</si>
  <si>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</si>
  <si>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</si>
  <si>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</si>
  <si>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</si>
  <si>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</si>
  <si>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</si>
  <si>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</si>
  <si>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</si>
  <si>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</si>
  <si>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</si>
  <si>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</si>
  <si>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</si>
  <si>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</si>
  <si>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</si>
  <si>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</si>
  <si>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</si>
  <si>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</si>
  <si>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</si>
  <si>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</si>
  <si>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</si>
  <si>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</si>
  <si>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</si>
  <si>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</si>
  <si>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</si>
  <si>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</si>
  <si>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</si>
  <si>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</si>
  <si>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</si>
  <si>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</si>
  <si>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</si>
  <si>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</si>
  <si>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</si>
  <si>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</si>
  <si>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</si>
  <si>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</si>
  <si>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</si>
  <si>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</si>
  <si>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</si>
  <si>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</si>
  <si>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</si>
  <si>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</si>
  <si>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</si>
  <si>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</si>
  <si>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</si>
  <si>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</si>
  <si>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</si>
  <si>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</si>
  <si>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</si>
  <si>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</si>
  <si>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</si>
  <si>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</si>
  <si>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</si>
  <si>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</si>
  <si>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</si>
  <si>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</si>
  <si>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</si>
  <si>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</si>
  <si>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</si>
  <si>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</si>
  <si>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</si>
  <si>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</si>
  <si>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</si>
  <si>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</si>
  <si>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</si>
  <si>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</si>
  <si>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</si>
  <si>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</si>
  <si>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</si>
  <si>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</si>
  <si>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</si>
  <si>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</si>
  <si>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</si>
  <si>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</si>
  <si>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</si>
  <si>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</si>
  <si>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</si>
  <si>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</si>
  <si>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</si>
  <si>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</si>
  <si>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</si>
  <si>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</si>
  <si>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</si>
  <si>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</si>
  <si>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</si>
  <si>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</si>
  <si>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</si>
  <si>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</si>
  <si>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</si>
  <si>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</si>
  <si>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</si>
  <si>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</si>
  <si>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</si>
  <si>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</si>
  <si>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</si>
  <si>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</si>
  <si>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</si>
  <si>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</si>
  <si>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</si>
  <si>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</si>
  <si>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</si>
  <si>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</si>
  <si>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</si>
  <si>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</si>
  <si>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</si>
  <si>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</si>
  <si>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</si>
  <si>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</si>
  <si>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</si>
  <si>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</si>
  <si>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</si>
  <si>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</si>
  <si>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</si>
  <si>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</si>
  <si>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</si>
  <si>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</si>
  <si>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</si>
  <si>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</si>
  <si>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</si>
  <si>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</si>
  <si>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</si>
  <si>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</si>
  <si>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</si>
  <si>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</si>
  <si>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</si>
  <si>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</si>
  <si>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</si>
  <si>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</si>
  <si>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</si>
  <si>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</si>
  <si>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</si>
  <si>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</si>
  <si>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</si>
  <si>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</si>
  <si>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</si>
  <si>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</si>
  <si>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</si>
  <si>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</si>
  <si>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</si>
  <si>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</si>
  <si>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</si>
  <si>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</si>
  <si>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</si>
  <si>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</si>
  <si>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</si>
  <si>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</si>
  <si>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</si>
  <si>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</si>
  <si>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</si>
  <si>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</si>
  <si>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</si>
  <si>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</si>
  <si>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</si>
  <si>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</si>
  <si>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</si>
  <si>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</si>
  <si>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</si>
  <si>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</si>
  <si>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</si>
  <si>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</si>
  <si>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</si>
  <si>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</si>
  <si>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</si>
  <si>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</si>
  <si>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</si>
  <si>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</si>
  <si>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</si>
  <si>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</si>
  <si>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</si>
  <si>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</si>
  <si>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</si>
  <si>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</si>
  <si>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</si>
  <si>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</si>
  <si>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</si>
  <si>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</si>
  <si>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</si>
  <si>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</si>
  <si>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</si>
  <si>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</si>
  <si>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</si>
  <si>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</si>
  <si>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</si>
  <si>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</si>
  <si>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</si>
  <si>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</si>
  <si>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</si>
  <si>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</si>
  <si>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</si>
  <si>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</si>
  <si>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</si>
  <si>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</si>
  <si>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</si>
  <si>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</si>
  <si>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</si>
  <si>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</si>
  <si>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</si>
  <si>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</si>
  <si>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</si>
  <si>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</si>
  <si>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</si>
  <si>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</si>
  <si>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</si>
  <si>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</si>
  <si>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</si>
  <si>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</si>
  <si>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</si>
  <si>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</si>
  <si>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</si>
  <si>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</si>
  <si>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</si>
  <si>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</si>
  <si>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</si>
  <si>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</si>
  <si>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</si>
  <si>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</si>
  <si>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</si>
  <si>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</si>
  <si>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</si>
  <si>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</si>
  <si>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</si>
  <si>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</si>
  <si>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</si>
  <si>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</si>
  <si>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</si>
  <si>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</si>
  <si>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</si>
  <si>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</si>
  <si>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</si>
  <si>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</si>
  <si>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</si>
  <si>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</si>
  <si>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</si>
  <si>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</si>
  <si>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</si>
  <si>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</si>
  <si>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</si>
  <si>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</si>
  <si>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</si>
  <si>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</si>
  <si>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</si>
  <si>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</si>
  <si>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</si>
  <si>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</si>
  <si>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</si>
  <si>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</si>
  <si>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</si>
  <si>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</si>
  <si>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</si>
  <si>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</si>
  <si>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</si>
  <si>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</si>
  <si>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</si>
  <si>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</si>
  <si>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</si>
  <si>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</si>
  <si>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</si>
  <si>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</si>
  <si>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</si>
  <si>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</si>
  <si>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</si>
  <si>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</si>
  <si>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</si>
  <si>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</si>
  <si>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</si>
  <si>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</si>
  <si>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</si>
  <si>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</si>
  <si>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</si>
  <si>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</si>
  <si>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</si>
  <si>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</si>
  <si>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</si>
  <si>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</si>
  <si>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</si>
  <si>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</si>
  <si>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</si>
  <si>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</si>
  <si>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</si>
  <si>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</si>
  <si>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</si>
  <si>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</si>
  <si>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</si>
  <si>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</si>
  <si>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</si>
  <si>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</si>
  <si>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</si>
  <si>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</si>
  <si>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</si>
  <si>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</si>
  <si>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</si>
  <si>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</si>
  <si>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</si>
  <si>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</si>
  <si>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</si>
  <si>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</si>
  <si>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</si>
  <si>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</si>
  <si>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</si>
  <si>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</si>
  <si>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</si>
  <si>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</si>
  <si>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</si>
  <si>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</si>
  <si>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</si>
  <si>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</si>
  <si>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</si>
  <si>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</si>
  <si>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</si>
  <si>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</si>
  <si>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</si>
  <si>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</si>
  <si>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</si>
  <si>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</si>
  <si>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</si>
  <si>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</si>
  <si>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</si>
  <si>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</si>
  <si>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</si>
  <si>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</si>
  <si>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</si>
  <si>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</si>
  <si>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</si>
  <si>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</si>
  <si>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</si>
  <si>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</si>
  <si>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</si>
  <si>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</si>
  <si>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</si>
  <si>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</si>
  <si>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</si>
  <si>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</si>
  <si>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</si>
  <si>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</si>
  <si>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</si>
  <si>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</si>
  <si>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</si>
  <si>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</si>
  <si>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</si>
  <si>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</si>
  <si>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</si>
  <si>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</si>
  <si>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</si>
  <si>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</si>
  <si>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</si>
  <si>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</si>
  <si>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</si>
  <si>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</si>
  <si>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</si>
  <si>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</si>
  <si>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</si>
  <si>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</si>
  <si>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</si>
  <si>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</si>
  <si>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</si>
  <si>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</si>
  <si>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</si>
  <si>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</si>
  <si>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</si>
  <si>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</si>
  <si>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</si>
  <si>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</si>
  <si>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</si>
  <si>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</si>
  <si>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</si>
  <si>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</si>
  <si>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</si>
  <si>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</si>
  <si>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</si>
  <si>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</si>
  <si>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</si>
  <si>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</si>
  <si>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</si>
  <si>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</si>
  <si>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</si>
  <si>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</si>
  <si>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</si>
  <si>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</si>
  <si>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</si>
  <si>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</si>
  <si>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</si>
  <si>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</si>
  <si>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</si>
  <si>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</si>
  <si>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</si>
  <si>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</si>
  <si>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</si>
  <si>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</si>
  <si>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</si>
  <si>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</si>
  <si>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</si>
  <si>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</si>
  <si>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</si>
  <si>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</si>
  <si>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</si>
  <si>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</si>
  <si>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</si>
  <si>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</si>
  <si>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</si>
  <si>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</si>
  <si>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</si>
  <si>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</si>
  <si>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</si>
  <si>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</si>
  <si>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</si>
  <si>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</si>
  <si>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</si>
  <si>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</si>
  <si>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</si>
  <si>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</si>
  <si>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</si>
  <si>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</si>
  <si>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</si>
  <si>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</si>
  <si>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</si>
  <si>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</si>
  <si>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</si>
  <si>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</si>
  <si>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</si>
  <si>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</si>
  <si>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</si>
  <si>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</si>
  <si>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</si>
  <si>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</si>
  <si>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</si>
  <si>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</si>
  <si>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</si>
  <si>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</si>
  <si>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</si>
  <si>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</si>
  <si>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</si>
  <si>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</si>
  <si>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</si>
  <si>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</si>
  <si>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</si>
  <si>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</si>
  <si>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</si>
  <si>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</si>
  <si>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</si>
  <si>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</si>
  <si>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</si>
  <si>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</si>
  <si>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</si>
  <si>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</si>
  <si>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</si>
  <si>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</si>
  <si>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</si>
  <si>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</si>
  <si>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</si>
  <si>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</si>
  <si>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</si>
  <si>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</si>
  <si>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</si>
  <si>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</si>
  <si>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</si>
  <si>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</si>
  <si>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</si>
  <si>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</si>
  <si>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</si>
  <si>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</si>
  <si>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</si>
  <si>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</si>
  <si>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</si>
  <si>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</si>
  <si>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</si>
  <si>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</si>
  <si>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</si>
  <si>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</si>
  <si>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</si>
  <si>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</si>
  <si>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</si>
  <si>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</si>
  <si>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</si>
  <si>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</si>
  <si>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</si>
  <si>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</si>
  <si>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</si>
  <si>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</si>
  <si>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</si>
  <si>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</si>
  <si>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</si>
  <si>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</si>
  <si>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</si>
  <si>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</si>
  <si>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</si>
  <si>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</si>
  <si>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</si>
  <si>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</si>
  <si>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</si>
  <si>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</si>
  <si>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</si>
  <si>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</si>
  <si>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</si>
  <si>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</si>
  <si>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</si>
  <si>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</si>
  <si>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</si>
  <si>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</si>
  <si>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</si>
  <si>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</si>
  <si>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</si>
  <si>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</si>
  <si>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</si>
  <si>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</si>
  <si>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</si>
  <si>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</si>
  <si>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</si>
  <si>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</si>
  <si>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</si>
  <si>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</si>
  <si>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</si>
  <si>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</si>
  <si>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</si>
  <si>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</si>
  <si>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</si>
  <si>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</si>
  <si>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</si>
  <si>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</si>
  <si>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</si>
  <si>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</si>
  <si>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</si>
  <si>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</si>
  <si>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</si>
  <si>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</si>
  <si>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</si>
  <si>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</si>
  <si>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</si>
  <si>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</si>
  <si>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</si>
  <si>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</si>
  <si>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</si>
  <si>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</si>
  <si>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</si>
  <si>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</si>
  <si>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</si>
  <si>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</si>
  <si>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</si>
  <si>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</si>
  <si>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</si>
  <si>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</si>
  <si>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</si>
  <si>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</si>
  <si>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</si>
  <si>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</si>
  <si>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</si>
  <si>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</si>
  <si>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</si>
  <si>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</si>
  <si>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</si>
  <si>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</si>
  <si>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</si>
  <si>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</si>
  <si>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</si>
  <si>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</si>
  <si>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</si>
  <si>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</si>
  <si>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</si>
  <si>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</si>
  <si>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</si>
  <si>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</si>
  <si>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</si>
  <si>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</si>
  <si>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</si>
  <si>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</si>
  <si>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</si>
  <si>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</si>
  <si>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</si>
  <si>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</si>
  <si>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</si>
  <si>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</si>
  <si>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</si>
  <si>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</si>
  <si>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</si>
  <si>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</si>
  <si>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</si>
  <si>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</si>
  <si>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</si>
  <si>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</si>
  <si>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</si>
  <si>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</si>
  <si>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</si>
  <si>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</si>
  <si>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</si>
  <si>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</si>
  <si>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</si>
  <si>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</si>
  <si>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</si>
  <si>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</si>
  <si>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</si>
  <si>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</si>
  <si>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</si>
  <si>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</si>
  <si>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</si>
  <si>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</si>
  <si>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</si>
  <si>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</si>
  <si>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</si>
  <si>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</si>
  <si>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</si>
  <si>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</si>
  <si>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</si>
  <si>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</si>
  <si>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</si>
  <si>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</si>
  <si>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</si>
  <si>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</si>
  <si>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</si>
  <si>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</si>
  <si>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</si>
  <si>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</si>
  <si>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</si>
  <si>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</si>
  <si>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</si>
  <si>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</si>
  <si>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</si>
  <si>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</si>
  <si>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</si>
  <si>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</si>
  <si>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</si>
  <si>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</si>
  <si>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</si>
  <si>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</si>
  <si>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</si>
  <si>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</si>
  <si>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</si>
  <si>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</si>
  <si>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</si>
  <si>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</si>
  <si>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</si>
  <si>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</si>
  <si>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</si>
  <si>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</si>
  <si>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</si>
  <si>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</si>
  <si>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</si>
  <si>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</si>
  <si>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</si>
  <si>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</si>
  <si>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</si>
  <si>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</si>
  <si>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</si>
  <si>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</si>
  <si>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</si>
  <si>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</si>
  <si>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</si>
  <si>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</si>
  <si>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</si>
  <si>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</si>
  <si>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</si>
  <si>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</si>
  <si>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</si>
  <si>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</si>
  <si>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</si>
  <si>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</si>
  <si>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</si>
  <si>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</si>
  <si>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</si>
  <si>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</si>
  <si>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</si>
  <si>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</si>
  <si>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</si>
  <si>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</si>
  <si>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</si>
  <si>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</si>
  <si>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</si>
  <si>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</si>
  <si>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</si>
  <si>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</si>
  <si>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</si>
  <si>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</si>
  <si>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</si>
  <si>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</si>
  <si>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</si>
  <si>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</si>
  <si>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</si>
  <si>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</si>
  <si>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</si>
  <si>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</si>
  <si>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</si>
  <si>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</si>
  <si>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</si>
  <si>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</si>
  <si>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</si>
  <si>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</si>
  <si>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</si>
  <si>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</si>
  <si>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</si>
  <si>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</si>
  <si>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</si>
  <si>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</si>
  <si>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</si>
  <si>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</si>
  <si>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</si>
  <si>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</si>
  <si>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</si>
  <si>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</si>
  <si>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</si>
  <si>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</si>
  <si>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</si>
  <si>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</si>
  <si>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</si>
  <si>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</si>
  <si>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</si>
  <si>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</si>
  <si>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</si>
  <si>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</si>
  <si>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</si>
  <si>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</si>
  <si>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</si>
  <si>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</si>
  <si>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</si>
  <si>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</si>
  <si>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</si>
  <si>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</si>
  <si>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</si>
  <si>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</si>
  <si>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</si>
  <si>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</si>
  <si>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</si>
  <si>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</si>
  <si>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</si>
  <si>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</si>
  <si>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</si>
  <si>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</si>
  <si>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</si>
  <si>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</si>
  <si>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</si>
  <si>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</si>
  <si>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</si>
  <si>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</si>
  <si>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</si>
  <si>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</si>
  <si>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</si>
  <si>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</si>
  <si>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</si>
  <si>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</si>
  <si>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</si>
  <si>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</si>
  <si>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</si>
  <si>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</si>
  <si>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</si>
  <si>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</si>
  <si>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</si>
  <si>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</si>
  <si>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</si>
  <si>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</si>
  <si>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</si>
  <si>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</si>
  <si>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</si>
  <si>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</si>
  <si>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</si>
  <si>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</si>
  <si>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</si>
  <si>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</si>
  <si>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</si>
  <si>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</si>
  <si>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</si>
  <si>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</si>
  <si>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</si>
  <si>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</si>
  <si>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</si>
  <si>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</si>
  <si>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</si>
  <si>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</si>
  <si>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</si>
  <si>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</si>
  <si>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</si>
  <si>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</si>
  <si>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</si>
  <si>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</si>
  <si>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</si>
  <si>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</si>
  <si>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</si>
  <si>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</si>
  <si>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</si>
  <si>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</si>
  <si>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</si>
  <si>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</si>
  <si>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</si>
  <si>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</si>
  <si>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</si>
  <si>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</si>
  <si>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</si>
  <si>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</si>
  <si>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</si>
  <si>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</si>
  <si>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</si>
  <si>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</si>
  <si>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</si>
  <si>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</si>
  <si>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</si>
  <si>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</si>
  <si>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</si>
  <si>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</si>
  <si>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</si>
  <si>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</si>
  <si>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</si>
  <si>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</si>
  <si>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</si>
  <si>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</si>
  <si>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</si>
  <si>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</si>
  <si>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</si>
  <si>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</si>
  <si>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</si>
  <si>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</si>
  <si>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</si>
  <si>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</si>
  <si>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</si>
  <si>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</si>
  <si>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</si>
  <si>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</si>
  <si>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</si>
  <si>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</si>
  <si>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</si>
  <si>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</si>
  <si>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</si>
  <si>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</si>
  <si>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</si>
  <si>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</si>
  <si>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</si>
  <si>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</si>
  <si>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</si>
  <si>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</si>
  <si>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</si>
  <si>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</si>
  <si>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</si>
  <si>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</si>
  <si>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</si>
  <si>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</si>
  <si>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</si>
  <si>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</si>
  <si>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</si>
  <si>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</si>
  <si>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</si>
  <si>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</si>
  <si>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</si>
  <si>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</si>
  <si>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</si>
  <si>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</si>
  <si>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</si>
  <si>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</si>
  <si>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</si>
  <si>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</si>
  <si>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</si>
  <si>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</si>
  <si>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</si>
  <si>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</si>
  <si>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</si>
  <si>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</si>
  <si>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</si>
  <si>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</si>
  <si>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</si>
  <si>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</si>
  <si>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</si>
  <si>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</si>
  <si>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</si>
  <si>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</si>
  <si>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</si>
  <si>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</si>
  <si>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</si>
  <si>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</si>
  <si>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</si>
  <si>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</si>
  <si>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</si>
  <si>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</si>
  <si>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</si>
  <si>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</si>
  <si>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</si>
  <si>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</si>
  <si>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</si>
  <si>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</si>
  <si>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</si>
  <si>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</si>
  <si>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</si>
  <si>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</si>
  <si>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</si>
  <si>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</si>
  <si>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</si>
  <si>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</si>
  <si>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</si>
  <si>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</si>
  <si>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</si>
  <si>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</si>
  <si>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</si>
  <si>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</si>
  <si>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</si>
  <si>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</si>
  <si>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</si>
  <si>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</si>
  <si>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</si>
  <si>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</si>
  <si>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</si>
  <si>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</si>
  <si>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</si>
  <si>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</si>
  <si>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</si>
  <si>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</si>
  <si>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</si>
  <si>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</si>
  <si>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</si>
  <si>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</si>
  <si>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</si>
  <si>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</si>
  <si>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</si>
  <si>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</si>
  <si>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</si>
  <si>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</si>
  <si>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</si>
  <si>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</si>
  <si>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</si>
  <si>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</si>
  <si>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</si>
  <si>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</si>
  <si>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</si>
  <si>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</si>
  <si>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</si>
  <si>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</si>
  <si>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</si>
  <si>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</si>
  <si>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</si>
  <si>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</si>
  <si>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</si>
  <si>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</si>
  <si>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</si>
  <si>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</si>
  <si>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</si>
  <si>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</si>
  <si>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</si>
  <si>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</si>
  <si>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</si>
  <si>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</si>
  <si>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</si>
  <si>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</si>
  <si>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</si>
  <si>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</si>
  <si>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</si>
  <si>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</si>
  <si>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</si>
  <si>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</si>
  <si>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</si>
  <si>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</si>
  <si>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</si>
  <si>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</si>
  <si>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</si>
  <si>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</si>
  <si>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</si>
  <si>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</si>
  <si>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</si>
  <si>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</si>
  <si>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</si>
  <si>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</si>
  <si>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</si>
  <si>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</si>
  <si>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</si>
  <si>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</si>
  <si>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</si>
  <si>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</si>
  <si>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</si>
  <si>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</si>
  <si>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</si>
  <si>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</si>
  <si>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</si>
  <si>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</si>
  <si>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</si>
  <si>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</si>
  <si>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</si>
  <si>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</si>
  <si>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</si>
  <si>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</si>
  <si>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</si>
  <si>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</si>
  <si>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</si>
  <si>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</si>
  <si>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</si>
  <si>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</si>
  <si>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</si>
  <si>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</si>
  <si>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</si>
  <si>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</si>
  <si>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</si>
  <si>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</si>
  <si>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</si>
  <si>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</si>
  <si>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</si>
  <si>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</si>
  <si>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</si>
  <si>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</si>
  <si>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</si>
  <si>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</si>
  <si>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</si>
  <si>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</si>
  <si>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</si>
  <si>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</si>
  <si>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</si>
  <si>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</si>
  <si>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</si>
  <si>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</si>
  <si>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</si>
  <si>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</si>
  <si>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</si>
  <si>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</si>
  <si>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</si>
  <si>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</si>
  <si>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</si>
  <si>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</si>
  <si>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</si>
  <si>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</si>
  <si>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</si>
  <si>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</si>
  <si>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</si>
  <si>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</si>
  <si>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</si>
  <si>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</si>
  <si>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</si>
  <si>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</si>
  <si>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</si>
  <si>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</si>
  <si>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</si>
  <si>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</si>
  <si>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</si>
  <si>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</si>
  <si>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</si>
  <si>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</si>
  <si>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</si>
  <si>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</si>
  <si>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</si>
  <si>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</si>
  <si>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</si>
  <si>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</si>
  <si>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</si>
  <si>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</si>
  <si>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</si>
  <si>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</si>
  <si>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</si>
  <si>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</si>
  <si>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</si>
  <si>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</si>
  <si>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</si>
  <si>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</si>
  <si>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</si>
  <si>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</si>
  <si>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</si>
  <si>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</si>
  <si>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</si>
  <si>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</si>
  <si>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</si>
  <si>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</si>
  <si>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</si>
  <si>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</si>
  <si>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</si>
  <si>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</si>
  <si>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</si>
  <si>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</si>
  <si>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</si>
  <si>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</si>
  <si>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</si>
  <si>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</si>
  <si>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</si>
  <si>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</si>
  <si>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</si>
  <si>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</si>
  <si>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</si>
  <si>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</si>
  <si>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</si>
  <si>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</si>
  <si>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</si>
  <si>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</si>
  <si>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</si>
  <si>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</si>
  <si>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</si>
  <si>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</si>
  <si>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</si>
  <si>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</si>
  <si>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</si>
  <si>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</si>
  <si>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</si>
  <si>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</si>
  <si>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</si>
  <si>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</si>
  <si>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</si>
  <si>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</si>
  <si>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</si>
  <si>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</si>
  <si>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</si>
  <si>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</si>
  <si>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</si>
  <si>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</si>
  <si>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</si>
  <si>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</si>
  <si>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</si>
  <si>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</si>
  <si>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</si>
  <si>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</si>
  <si>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</si>
  <si>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</si>
  <si>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</si>
  <si>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</si>
  <si>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</si>
  <si>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</si>
  <si>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</si>
  <si>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</si>
  <si>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</si>
  <si>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</si>
  <si>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</si>
  <si>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</si>
  <si>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</si>
  <si>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</si>
  <si>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</si>
  <si>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</si>
  <si>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</si>
  <si>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</si>
  <si>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</si>
  <si>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</si>
  <si>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</si>
  <si>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</si>
  <si>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</si>
  <si>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</si>
  <si>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</si>
  <si>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</si>
  <si>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</si>
  <si>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</si>
  <si>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</si>
  <si>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</si>
  <si>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</si>
  <si>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</si>
  <si>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</si>
  <si>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</si>
  <si>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</si>
  <si>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</si>
  <si>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</si>
  <si>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</si>
  <si>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</si>
  <si>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</si>
  <si>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</si>
  <si>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</si>
  <si>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</si>
  <si>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</si>
  <si>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</si>
  <si>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</si>
  <si>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</si>
  <si>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</si>
  <si>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</si>
  <si>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</si>
  <si>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</si>
  <si>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</si>
  <si>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</si>
  <si>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</si>
  <si>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</si>
  <si>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</si>
  <si>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</si>
  <si>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</si>
  <si>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</si>
  <si>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</si>
  <si>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</si>
  <si>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</si>
  <si>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</si>
  <si>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</si>
  <si>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</si>
  <si>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</si>
  <si>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</si>
  <si>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</si>
  <si>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</si>
  <si>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</si>
  <si>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</si>
  <si>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</si>
  <si>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</si>
  <si>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</si>
  <si>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</si>
  <si>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</si>
  <si>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</si>
  <si>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</si>
  <si>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</si>
  <si>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</si>
  <si>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</si>
  <si>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</si>
  <si>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</si>
  <si>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</si>
  <si>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</si>
  <si>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</si>
  <si>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</si>
  <si>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</si>
  <si>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</si>
  <si>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</si>
  <si>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</si>
  <si>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</si>
  <si>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</si>
  <si>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</si>
  <si>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</si>
  <si>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</si>
  <si>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</si>
  <si>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</si>
  <si>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</si>
  <si>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</si>
  <si>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</si>
  <si>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</si>
  <si>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</si>
  <si>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</si>
  <si>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</si>
  <si>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</si>
  <si>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</si>
  <si>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</si>
  <si>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</si>
  <si>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</si>
  <si>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</si>
  <si>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</si>
  <si>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</si>
  <si>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</si>
  <si>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</si>
  <si>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</si>
  <si>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</si>
  <si>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</si>
  <si>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</si>
  <si>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</si>
  <si>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</si>
  <si>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</si>
  <si>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</si>
  <si>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</si>
  <si>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</si>
  <si>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</si>
  <si>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</si>
  <si>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</si>
  <si>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</si>
  <si>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</si>
  <si>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</si>
  <si>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</si>
  <si>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</si>
  <si>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</si>
  <si>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</si>
  <si>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</si>
  <si>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</si>
  <si>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</si>
  <si>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</si>
  <si>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</si>
  <si>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</si>
  <si>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</si>
  <si>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</si>
  <si>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</si>
  <si>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</si>
  <si>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</si>
  <si>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</si>
  <si>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</si>
  <si>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</si>
  <si>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</si>
  <si>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</si>
  <si>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</si>
  <si>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</si>
  <si>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</si>
  <si>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</si>
  <si>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</si>
  <si>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</si>
  <si>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</si>
  <si>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</si>
  <si>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</si>
  <si>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</si>
  <si>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</si>
  <si>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</si>
  <si>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</si>
  <si>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</si>
  <si>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</si>
  <si>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</si>
  <si>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</si>
  <si>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</si>
  <si>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</si>
  <si>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</si>
  <si>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</si>
  <si>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</si>
  <si>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</si>
  <si>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</si>
  <si>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</si>
  <si>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</si>
  <si>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</si>
  <si>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</si>
  <si>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</si>
  <si>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</si>
  <si>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</si>
  <si>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</si>
  <si>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</si>
  <si>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</si>
  <si>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</si>
  <si>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</si>
  <si>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</si>
  <si>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</si>
  <si>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</si>
  <si>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</si>
  <si>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</si>
  <si>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</si>
  <si>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</si>
  <si>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</si>
  <si>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</si>
  <si>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</si>
  <si>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</si>
  <si>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</si>
  <si>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</si>
  <si>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</si>
  <si>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</si>
  <si>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</si>
  <si>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</si>
  <si>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</si>
  <si>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</si>
  <si>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</si>
  <si>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</si>
  <si>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</si>
  <si>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</si>
  <si>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</si>
  <si>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</si>
  <si>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</si>
  <si>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</si>
  <si>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</si>
  <si>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</si>
  <si>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</si>
  <si>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</si>
  <si>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</si>
  <si>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</si>
  <si>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</si>
  <si>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</si>
  <si>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</si>
  <si>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</si>
  <si>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</si>
  <si>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</si>
  <si>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</si>
  <si>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</si>
  <si>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</si>
  <si>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</si>
  <si>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</si>
  <si>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</si>
  <si>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</si>
  <si>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</si>
  <si>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</si>
  <si>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</si>
  <si>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</si>
  <si>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</si>
  <si>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</si>
  <si>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</si>
  <si>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</si>
  <si>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</si>
  <si>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</si>
  <si>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</si>
  <si>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</si>
  <si>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</si>
  <si>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</si>
  <si>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</si>
  <si>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</si>
  <si>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</si>
  <si>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</si>
  <si>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</si>
  <si>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</si>
  <si>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</si>
  <si>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</si>
  <si>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</si>
  <si>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</si>
  <si>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</si>
  <si>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</si>
  <si>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</si>
  <si>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</si>
  <si>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</si>
  <si>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</si>
  <si>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</si>
  <si>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</si>
  <si>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</si>
  <si>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</si>
  <si>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</si>
  <si>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</si>
  <si>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</si>
  <si>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</si>
  <si>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</si>
  <si>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</si>
  <si>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</si>
  <si>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</si>
  <si>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</si>
  <si>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</si>
  <si>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</si>
  <si>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</si>
  <si>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</si>
  <si>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</si>
  <si>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</si>
  <si>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</si>
  <si>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</si>
  <si>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</si>
  <si>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</si>
  <si>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</si>
  <si>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</si>
  <si>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</si>
  <si>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</si>
  <si>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</si>
  <si>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</si>
  <si>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</si>
  <si>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</si>
  <si>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</si>
  <si>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</si>
  <si>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</si>
  <si>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</si>
  <si>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</si>
  <si>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</si>
  <si>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</si>
  <si>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</si>
  <si>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</si>
  <si>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</si>
  <si>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</si>
  <si>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</si>
  <si>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</si>
  <si>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</si>
  <si>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</si>
  <si>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</si>
  <si>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</si>
  <si>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</si>
  <si>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</si>
  <si>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</si>
  <si>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</si>
  <si>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</si>
  <si>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</si>
  <si>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</si>
  <si>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</si>
  <si>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</si>
  <si>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</si>
  <si>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</si>
  <si>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</si>
  <si>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</si>
  <si>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</si>
  <si>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</si>
  <si>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</si>
  <si>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</si>
  <si>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</si>
  <si>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</si>
  <si>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</si>
  <si>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</si>
  <si>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</si>
  <si>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</si>
  <si>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</si>
  <si>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</si>
  <si>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</si>
  <si>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</si>
  <si>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</si>
  <si>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</si>
  <si>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</si>
  <si>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</si>
  <si>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</si>
  <si>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</si>
  <si>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</si>
  <si>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</si>
  <si>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</si>
  <si>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</si>
  <si>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</si>
  <si>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</si>
  <si>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</si>
  <si>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</si>
  <si>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</si>
  <si>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</si>
  <si>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</si>
  <si>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</si>
  <si>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</si>
  <si>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</si>
  <si>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</si>
  <si>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</si>
  <si>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</si>
  <si>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</si>
  <si>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</si>
  <si>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</si>
  <si>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</si>
  <si>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</si>
  <si>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</si>
  <si>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</si>
  <si>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</si>
  <si>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</si>
  <si>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</si>
  <si>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</si>
  <si>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</si>
  <si>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</si>
  <si>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</si>
  <si>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</si>
  <si>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</si>
  <si>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</si>
  <si>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</si>
  <si>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</si>
  <si>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</si>
  <si>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</si>
  <si>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</si>
  <si>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</si>
  <si>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</si>
  <si>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</si>
  <si>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</si>
  <si>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</si>
  <si>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</si>
  <si>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</si>
  <si>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</si>
  <si>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</si>
  <si>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</si>
  <si>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</si>
  <si>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</si>
  <si>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</si>
  <si>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</si>
  <si>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</si>
  <si>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</si>
  <si>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</si>
  <si>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</si>
  <si>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</si>
  <si>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</si>
  <si>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</si>
  <si>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</si>
  <si>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</si>
  <si>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</si>
  <si>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</si>
  <si>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</si>
  <si>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</si>
  <si>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</si>
  <si>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</si>
  <si>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</si>
  <si>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</si>
  <si>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</si>
  <si>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</si>
  <si>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</si>
  <si>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</si>
  <si>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</si>
  <si>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</si>
  <si>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</si>
  <si>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</si>
  <si>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</si>
  <si>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</si>
  <si>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</si>
  <si>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</si>
  <si>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</si>
  <si>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</si>
  <si>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</si>
  <si>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</si>
  <si>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</si>
  <si>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</si>
  <si>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</si>
  <si>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</si>
  <si>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</si>
  <si>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</si>
  <si>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</si>
  <si>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</si>
  <si>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</si>
  <si>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</si>
  <si>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</si>
  <si>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</si>
  <si>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</si>
  <si>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</si>
  <si>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</si>
  <si>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</si>
  <si>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</si>
  <si>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</si>
  <si>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</si>
  <si>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</si>
  <si>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</si>
  <si>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</si>
  <si>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</si>
  <si>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</si>
  <si>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</si>
  <si>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</si>
  <si>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</si>
  <si>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</si>
  <si>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</si>
  <si>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</si>
  <si>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</si>
  <si>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</si>
  <si>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</si>
  <si>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</si>
  <si>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</si>
  <si>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</si>
  <si>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</si>
  <si>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</si>
  <si>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</si>
  <si>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</si>
  <si>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</si>
  <si>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</si>
  <si>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</si>
  <si>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</si>
  <si>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</si>
  <si>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</si>
  <si>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</si>
  <si>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</si>
  <si>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</si>
  <si>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</si>
  <si>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</si>
  <si>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</si>
  <si>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</si>
  <si>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</si>
  <si>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</si>
  <si>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</si>
  <si>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</si>
  <si>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</si>
  <si>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</si>
  <si>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</si>
  <si>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</si>
  <si>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</si>
  <si>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</si>
  <si>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</si>
  <si>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</si>
  <si>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</si>
  <si>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</si>
  <si>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</si>
  <si>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</si>
  <si>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</si>
  <si>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</si>
  <si>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</si>
  <si>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</si>
  <si>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</si>
  <si>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</si>
  <si>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</si>
  <si>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</si>
  <si>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</si>
  <si>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</si>
  <si>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</si>
  <si>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</si>
  <si>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</si>
  <si>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</si>
  <si>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</si>
  <si>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</si>
  <si>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</si>
  <si>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</si>
  <si>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</si>
  <si>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</si>
  <si>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</si>
  <si>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</si>
  <si>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</si>
  <si>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</si>
  <si>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</si>
  <si>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</si>
  <si>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</si>
  <si>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</si>
  <si>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</si>
  <si>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</si>
  <si>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</si>
  <si>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</si>
  <si>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</si>
  <si>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</si>
  <si>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</si>
  <si>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</si>
  <si>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</si>
  <si>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</si>
  <si>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</si>
  <si>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</si>
  <si>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</si>
  <si>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</si>
  <si>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</si>
  <si>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</si>
  <si>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</si>
  <si>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</si>
  <si>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</si>
  <si>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</si>
  <si>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</si>
  <si>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</si>
  <si>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</si>
  <si>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</si>
  <si>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</si>
  <si>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</si>
  <si>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</si>
  <si>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</si>
  <si>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</si>
  <si>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</si>
  <si>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</si>
  <si>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</si>
  <si>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</si>
  <si>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</si>
  <si>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</si>
  <si>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</si>
  <si>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</si>
  <si>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</si>
  <si>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</si>
  <si>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</si>
  <si>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</si>
  <si>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</si>
  <si>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</si>
  <si>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</si>
  <si>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</si>
  <si>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</si>
  <si>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</si>
  <si>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</si>
  <si>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</si>
  <si>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</si>
  <si>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</si>
  <si>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</si>
  <si>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</si>
  <si>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</si>
  <si>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</si>
  <si>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</si>
  <si>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</si>
  <si>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</si>
  <si>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</si>
  <si>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</si>
  <si>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</si>
  <si>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</si>
  <si>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</si>
  <si>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</si>
  <si>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</si>
  <si>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</si>
  <si>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</si>
  <si>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</si>
  <si>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</si>
  <si>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</si>
  <si>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</si>
  <si>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</si>
  <si>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</si>
  <si>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</si>
  <si>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</si>
  <si>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</si>
  <si>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</si>
  <si>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</si>
  <si>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</si>
  <si>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</si>
  <si>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</si>
  <si>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</si>
  <si>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</si>
  <si>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</si>
  <si>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</si>
  <si>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</si>
  <si>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</si>
  <si>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</si>
  <si>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</si>
  <si>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</si>
  <si>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</si>
  <si>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</si>
  <si>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</si>
  <si>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</si>
  <si>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</si>
  <si>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</si>
  <si>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</si>
  <si>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</si>
  <si>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</si>
  <si>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</si>
  <si>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</si>
  <si>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</si>
  <si>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</si>
  <si>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</si>
  <si>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</si>
  <si>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</si>
  <si>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</si>
  <si>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</si>
  <si>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</si>
  <si>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</si>
  <si>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</si>
  <si>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</si>
  <si>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</si>
  <si>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</si>
  <si>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</si>
  <si>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</si>
  <si>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</si>
  <si>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</si>
  <si>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</si>
  <si>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</si>
  <si>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</si>
  <si>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</si>
  <si>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</si>
  <si>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</si>
  <si>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</si>
  <si>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</si>
  <si>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</si>
  <si>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</si>
  <si>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</si>
  <si>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</si>
  <si>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</si>
  <si>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</si>
  <si>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</si>
  <si>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</si>
  <si>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</si>
  <si>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</si>
  <si>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</si>
  <si>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</si>
  <si>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</si>
  <si>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</si>
  <si>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</si>
  <si>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</si>
  <si>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</si>
  <si>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</si>
  <si>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</si>
  <si>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</si>
  <si>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</si>
  <si>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</si>
  <si>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</si>
  <si>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</si>
  <si>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</si>
  <si>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</si>
  <si>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</si>
  <si>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</si>
  <si>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</si>
  <si>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</si>
  <si>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</si>
  <si>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</si>
  <si>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</si>
  <si>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</si>
  <si>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</si>
  <si>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</si>
  <si>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</si>
  <si>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</si>
  <si>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</si>
  <si>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</si>
  <si>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</si>
  <si>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</si>
  <si>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</si>
  <si>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</si>
  <si>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</si>
  <si>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</si>
  <si>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</si>
  <si>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</si>
  <si>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</si>
  <si>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</si>
  <si>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</si>
  <si>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</si>
  <si>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</si>
  <si>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</si>
  <si>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</si>
  <si>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</si>
  <si>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</si>
  <si>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</si>
  <si>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</si>
  <si>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</si>
  <si>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</si>
  <si>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</si>
  <si>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</si>
  <si>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</si>
  <si>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</si>
  <si>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</si>
  <si>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</si>
  <si>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</si>
  <si>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</si>
  <si>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</si>
  <si>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</si>
  <si>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</si>
  <si>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</si>
  <si>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</si>
  <si>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</si>
  <si>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</si>
  <si>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</si>
  <si>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</si>
  <si>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</si>
  <si>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</si>
  <si>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</si>
  <si>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</si>
  <si>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</si>
  <si>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</si>
  <si>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</si>
  <si>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</si>
  <si>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</si>
  <si>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</si>
  <si>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</si>
  <si>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</si>
  <si>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</si>
  <si>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</si>
  <si>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</si>
  <si>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</si>
  <si>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</si>
  <si>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</si>
  <si>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</si>
  <si>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</si>
  <si>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</si>
  <si>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</si>
  <si>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</si>
  <si>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</si>
  <si>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</si>
  <si>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</si>
  <si>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</si>
  <si>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</si>
  <si>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</si>
  <si>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</si>
  <si>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</si>
  <si>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</si>
  <si>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</si>
  <si>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</si>
  <si>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</si>
  <si>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</si>
  <si>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</si>
  <si>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</si>
  <si>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</si>
  <si>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</si>
  <si>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</si>
  <si>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</si>
  <si>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</si>
  <si>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</si>
  <si>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</si>
  <si>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</si>
  <si>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</si>
  <si>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</si>
  <si>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</si>
  <si>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</si>
  <si>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</si>
  <si>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</si>
  <si>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</si>
  <si>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</si>
  <si>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</si>
  <si>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</si>
  <si>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</si>
  <si>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</si>
  <si>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</si>
  <si>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</si>
  <si>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</si>
  <si>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</si>
  <si>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</si>
  <si>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</si>
  <si>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</si>
  <si>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</si>
  <si>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</si>
  <si>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</si>
  <si>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</si>
  <si>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</si>
  <si>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</si>
  <si>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</si>
  <si>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</si>
  <si>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</si>
  <si>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</si>
  <si>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</si>
  <si>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</si>
  <si>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</si>
  <si>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</si>
  <si>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</si>
  <si>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</si>
  <si>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</si>
  <si>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</si>
  <si>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</si>
  <si>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</si>
  <si>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</si>
  <si>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</si>
  <si>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</si>
  <si>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</si>
  <si>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</si>
  <si>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</si>
  <si>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</si>
  <si>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</si>
  <si>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</si>
  <si>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</si>
  <si>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</si>
  <si>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</si>
  <si>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</si>
  <si>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</si>
  <si>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</si>
  <si>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</si>
  <si>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</si>
  <si>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</si>
  <si>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</si>
  <si>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</si>
  <si>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</si>
  <si>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</si>
  <si>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</si>
  <si>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</si>
  <si>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</si>
  <si>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</si>
  <si>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</si>
  <si>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</si>
  <si>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</si>
  <si>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</si>
  <si>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</si>
  <si>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</si>
  <si>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</si>
  <si>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</si>
  <si>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</si>
  <si>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</si>
  <si>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</si>
  <si>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</si>
  <si>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</si>
  <si>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</si>
  <si>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</si>
  <si>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</si>
  <si>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</si>
  <si>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</si>
  <si>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</si>
  <si>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</si>
  <si>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</si>
  <si>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</si>
  <si>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</si>
  <si>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</si>
  <si>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</si>
  <si>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</si>
  <si>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</si>
  <si>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</si>
  <si>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</si>
  <si>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</si>
  <si>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</si>
  <si>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</si>
  <si>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</si>
  <si>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</si>
  <si>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</si>
  <si>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</si>
  <si>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</si>
  <si>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</si>
  <si>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</si>
  <si>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</si>
  <si>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</si>
  <si>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</si>
  <si>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</si>
  <si>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</si>
  <si>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</si>
  <si>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</si>
  <si>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</si>
  <si>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</si>
  <si>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</si>
  <si>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</si>
  <si>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</si>
  <si>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</si>
  <si>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</si>
  <si>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</si>
  <si>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</si>
  <si>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</si>
  <si>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</si>
  <si>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</si>
  <si>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</si>
  <si>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</si>
  <si>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</si>
  <si>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</si>
  <si>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</si>
  <si>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</si>
  <si>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</si>
  <si>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</si>
  <si>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</si>
  <si>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</si>
  <si>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</si>
  <si>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</si>
  <si>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</si>
  <si>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</si>
  <si>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</si>
  <si>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</si>
  <si>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</si>
  <si>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</si>
  <si>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</si>
  <si>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</si>
  <si>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</si>
  <si>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</si>
  <si>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</si>
  <si>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</si>
  <si>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</si>
  <si>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</si>
  <si>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</si>
  <si>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</si>
  <si>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</si>
  <si>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</si>
  <si>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</si>
  <si>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</si>
  <si>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</si>
  <si>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</si>
  <si>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</si>
  <si>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</si>
  <si>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</si>
  <si>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</si>
  <si>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</si>
  <si>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</si>
  <si>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</si>
  <si>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</si>
  <si>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</si>
  <si>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</si>
  <si>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</si>
  <si>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</si>
  <si>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</si>
  <si>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</si>
  <si>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</si>
  <si>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</si>
  <si>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</si>
  <si>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</si>
  <si>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</si>
  <si>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</si>
  <si>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</si>
  <si>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</si>
  <si>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</si>
  <si>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</si>
  <si>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</si>
  <si>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</si>
  <si>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</si>
  <si>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</si>
  <si>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</si>
  <si>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</si>
  <si>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</si>
  <si>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</si>
  <si>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</si>
  <si>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</si>
  <si>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</si>
  <si>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</si>
  <si>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</si>
  <si>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</si>
  <si>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</si>
  <si>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</si>
  <si>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</si>
  <si>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</si>
  <si>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</si>
  <si>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</si>
  <si>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</si>
  <si>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</si>
  <si>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</si>
  <si>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</si>
  <si>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</si>
  <si>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</si>
  <si>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</si>
  <si>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</si>
  <si>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</si>
  <si>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</si>
  <si>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</si>
  <si>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</si>
  <si>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</si>
  <si>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</si>
  <si>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</si>
  <si>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</si>
  <si>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</si>
  <si>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</si>
  <si>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</si>
  <si>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</si>
  <si>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</si>
  <si>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</si>
  <si>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</si>
  <si>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</si>
  <si>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</si>
  <si>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</si>
  <si>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</si>
  <si>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</si>
  <si>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</si>
  <si>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</si>
  <si>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</si>
  <si>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</si>
  <si>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</si>
  <si>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</si>
  <si>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</si>
  <si>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</si>
  <si>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</si>
  <si>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</si>
  <si>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</si>
  <si>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</si>
  <si>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</si>
  <si>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</si>
  <si>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</si>
  <si>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</si>
  <si>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</si>
  <si>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</si>
  <si>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</si>
  <si>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</si>
  <si>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</si>
  <si>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</si>
  <si>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</si>
  <si>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</si>
  <si>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</si>
  <si>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</si>
  <si>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</si>
  <si>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</si>
  <si>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</si>
  <si>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</si>
  <si>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</si>
  <si>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</si>
  <si>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</si>
  <si>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</si>
  <si>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</si>
  <si>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</si>
  <si>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</si>
  <si>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</si>
  <si>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</si>
  <si>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</si>
  <si>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</si>
  <si>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</si>
  <si>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</si>
  <si>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</si>
  <si>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</si>
  <si>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</si>
  <si>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</si>
  <si>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</si>
  <si>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</si>
  <si>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</si>
  <si>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</si>
  <si>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</si>
  <si>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</si>
  <si>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</si>
  <si>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</si>
  <si>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</si>
  <si>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</si>
  <si>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</si>
  <si>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</si>
  <si>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</si>
  <si>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</si>
  <si>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</si>
  <si>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</si>
  <si>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</si>
  <si>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</si>
  <si>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</si>
  <si>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</si>
  <si>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</si>
  <si>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</si>
  <si>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</si>
  <si>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</si>
  <si>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</si>
  <si>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</si>
  <si>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</si>
  <si>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</si>
  <si>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</si>
  <si>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</si>
  <si>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</si>
  <si>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</si>
  <si>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</si>
  <si>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</si>
  <si>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</si>
  <si>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</si>
  <si>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</si>
  <si>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</si>
  <si>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</si>
  <si>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</si>
  <si>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</si>
  <si>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</si>
  <si>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</si>
  <si>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</si>
  <si>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</si>
  <si>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</si>
  <si>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</si>
  <si>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</si>
  <si>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</si>
  <si>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</si>
  <si>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</si>
  <si>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</si>
  <si>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</si>
  <si>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</si>
  <si>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</si>
  <si>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</si>
  <si>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</si>
  <si>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</si>
  <si>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</si>
  <si>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</si>
  <si>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</si>
  <si>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</si>
  <si>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</si>
  <si>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</si>
  <si>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</si>
  <si>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</si>
  <si>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</si>
  <si>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</si>
  <si>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</si>
  <si>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</si>
  <si>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</si>
  <si>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</si>
  <si>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</si>
  <si>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</si>
  <si>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</si>
  <si>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</si>
  <si>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</si>
  <si>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</si>
  <si>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</si>
  <si>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</si>
  <si>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</si>
  <si>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</si>
  <si>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</si>
  <si>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</si>
  <si>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</si>
  <si>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</si>
  <si>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</si>
  <si>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</si>
  <si>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</si>
  <si>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</si>
  <si>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</si>
  <si>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</si>
  <si>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</si>
  <si>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</si>
  <si>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</si>
  <si>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</si>
  <si>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</si>
  <si>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</si>
  <si>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</si>
  <si>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</si>
  <si>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</si>
  <si>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</si>
  <si>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</si>
  <si>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</si>
  <si>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</si>
  <si>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</si>
  <si>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</si>
  <si>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</si>
  <si>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</si>
  <si>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</si>
  <si>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</si>
  <si>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</si>
  <si>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</si>
  <si>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</si>
  <si>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</si>
  <si>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</si>
  <si>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</si>
  <si>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</si>
  <si>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</si>
  <si>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</si>
  <si>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</si>
  <si>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</si>
  <si>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</si>
  <si>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</si>
  <si>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</si>
  <si>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</si>
  <si>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</si>
  <si>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</si>
  <si>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</si>
  <si>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</si>
  <si>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</si>
  <si>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</si>
  <si>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</si>
  <si>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</si>
  <si>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</si>
  <si>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</si>
  <si>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</si>
  <si>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</si>
  <si>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</si>
  <si>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</si>
  <si>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</si>
  <si>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</si>
  <si>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</si>
  <si>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</si>
  <si>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</si>
  <si>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</si>
  <si>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</si>
  <si>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</si>
  <si>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</si>
  <si>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</si>
  <si>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</si>
  <si>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</si>
  <si>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</si>
  <si>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</si>
  <si>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</si>
  <si>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</si>
  <si>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</si>
  <si>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</si>
  <si>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</si>
  <si>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</si>
  <si>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</si>
  <si>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</si>
  <si>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</si>
  <si>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</si>
  <si>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</si>
  <si>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</si>
  <si>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</si>
  <si>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</si>
  <si>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</si>
  <si>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</si>
  <si>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</si>
  <si>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</si>
  <si>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</si>
  <si>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</si>
  <si>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</si>
  <si>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</si>
  <si>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</si>
  <si>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</si>
  <si>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</si>
  <si>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</si>
  <si>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</si>
  <si>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</si>
  <si>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</si>
  <si>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</si>
  <si>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</si>
  <si>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</si>
  <si>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</si>
  <si>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</si>
  <si>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</si>
  <si>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</si>
  <si>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</si>
  <si>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</si>
  <si>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</si>
  <si>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</si>
  <si>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</si>
  <si>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</si>
  <si>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</si>
  <si>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</si>
  <si>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</si>
  <si>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</si>
  <si>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</si>
  <si>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</si>
  <si>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</si>
  <si>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</si>
  <si>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</si>
  <si>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</si>
  <si>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</si>
  <si>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</si>
  <si>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</si>
  <si>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</si>
  <si>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</si>
  <si>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</si>
  <si>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</si>
  <si>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</si>
  <si>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</si>
  <si>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</si>
  <si>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</si>
  <si>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</si>
  <si>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</si>
  <si>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</si>
  <si>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</si>
  <si>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</si>
  <si>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</si>
  <si>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</si>
  <si>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</si>
  <si>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</si>
  <si>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</si>
  <si>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</si>
  <si>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</si>
  <si>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</si>
  <si>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</si>
  <si>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</si>
  <si>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</si>
  <si>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</si>
  <si>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</si>
  <si>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</si>
  <si>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</si>
  <si>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</si>
  <si>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</si>
  <si>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</si>
  <si>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</si>
  <si>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</si>
  <si>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</si>
  <si>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</si>
  <si>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</si>
  <si>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</si>
  <si>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</si>
  <si>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</si>
  <si>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</si>
  <si>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</si>
  <si>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</si>
  <si>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</si>
  <si>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</si>
  <si>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</si>
  <si>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</si>
  <si>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</si>
  <si>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</si>
  <si>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</si>
  <si>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</si>
  <si>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</si>
  <si>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</si>
  <si>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</si>
  <si>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</si>
  <si>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</si>
  <si>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</si>
  <si>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</si>
  <si>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</si>
  <si>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</si>
  <si>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</si>
  <si>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</si>
  <si>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</si>
  <si>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</si>
  <si>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</si>
  <si>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</si>
  <si>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</si>
  <si>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</si>
  <si>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</si>
  <si>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</si>
  <si>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</si>
  <si>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</si>
  <si>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</si>
  <si>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</si>
  <si>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</si>
  <si>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</si>
  <si>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</si>
  <si>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</si>
  <si>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</si>
  <si>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</si>
  <si>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</si>
  <si>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</si>
  <si>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</si>
  <si>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</si>
  <si>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</si>
  <si>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</si>
  <si>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</si>
  <si>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</si>
  <si>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</si>
  <si>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</si>
  <si>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</si>
  <si>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</si>
  <si>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</si>
  <si>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</si>
  <si>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</si>
  <si>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</si>
  <si>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</si>
  <si>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</si>
  <si>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</si>
  <si>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</si>
  <si>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</si>
  <si>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</si>
  <si>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</si>
  <si>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</si>
  <si>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</si>
  <si>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</si>
  <si>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</si>
  <si>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</si>
  <si>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</si>
  <si>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</si>
  <si>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</si>
  <si>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</si>
  <si>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</si>
  <si>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</si>
  <si>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</si>
  <si>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</si>
  <si>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</si>
  <si>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</si>
  <si>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</si>
  <si>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</si>
  <si>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</si>
  <si>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</si>
  <si>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</si>
  <si>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</si>
  <si>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</si>
  <si>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</si>
  <si>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</si>
  <si>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</si>
  <si>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</si>
  <si>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</si>
  <si>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</si>
  <si>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</si>
  <si>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</si>
  <si>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</si>
  <si>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</si>
  <si>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</si>
  <si>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</si>
  <si>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</si>
  <si>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</si>
  <si>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</si>
  <si>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</si>
  <si>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</si>
  <si>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</si>
  <si>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</si>
  <si>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</si>
  <si>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</si>
  <si>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</si>
  <si>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</si>
  <si>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</si>
  <si>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</si>
  <si>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</si>
  <si>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</si>
  <si>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</si>
  <si>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</si>
  <si>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</si>
  <si>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</si>
  <si>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</si>
  <si>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</si>
  <si>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</si>
  <si>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</si>
  <si>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</si>
  <si>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</si>
  <si>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</si>
  <si>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</si>
  <si>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</si>
  <si>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</si>
  <si>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</si>
  <si>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</si>
  <si>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</si>
  <si>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</si>
  <si>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</si>
  <si>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</si>
  <si>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</si>
  <si>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</si>
  <si>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</si>
  <si>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</si>
  <si>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</si>
  <si>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</si>
  <si>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</si>
  <si>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</si>
  <si>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</si>
  <si>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</si>
  <si>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</si>
  <si>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</si>
  <si>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</si>
  <si>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</si>
  <si>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</si>
  <si>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</si>
  <si>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</si>
  <si>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</si>
  <si>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</si>
  <si>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</si>
  <si>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</si>
  <si>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</si>
  <si>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</si>
  <si>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</si>
  <si>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</si>
  <si>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</si>
  <si>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</si>
  <si>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</si>
  <si>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</si>
  <si>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</si>
  <si>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</si>
  <si>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</si>
  <si>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</si>
  <si>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</si>
  <si>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</si>
  <si>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</si>
  <si>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</si>
  <si>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</si>
  <si>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</si>
  <si>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</si>
  <si>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</si>
  <si>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</si>
  <si>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</si>
  <si>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</si>
  <si>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</si>
  <si>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</si>
  <si>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</si>
  <si>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</si>
  <si>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</si>
  <si>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</si>
  <si>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</si>
  <si>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</si>
  <si>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</si>
  <si>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</si>
  <si>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</si>
  <si>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</si>
  <si>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</si>
  <si>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</si>
  <si>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</si>
  <si>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</si>
  <si>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</si>
  <si>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</si>
  <si>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</si>
  <si>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</si>
  <si>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</si>
  <si>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</si>
  <si>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</si>
  <si>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</si>
  <si>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</si>
  <si>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</si>
  <si>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</si>
  <si>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</si>
  <si>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</si>
  <si>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</si>
  <si>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</si>
  <si>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</si>
  <si>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</si>
  <si>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</si>
  <si>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</si>
  <si>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</si>
  <si>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</si>
  <si>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</si>
  <si>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</si>
  <si>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</si>
  <si>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</si>
  <si>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</si>
  <si>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</si>
  <si>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</si>
  <si>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</si>
  <si>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</si>
  <si>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</si>
  <si>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</si>
  <si>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</si>
  <si>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</si>
  <si>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</si>
  <si>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</si>
  <si>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</si>
  <si>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</si>
  <si>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</si>
  <si>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</si>
  <si>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</si>
  <si>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</si>
  <si>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</si>
  <si>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</si>
  <si>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</si>
  <si>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</si>
  <si>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</si>
  <si>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</si>
  <si>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</si>
  <si>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</si>
  <si>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</si>
  <si>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</si>
  <si>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</si>
  <si>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</si>
  <si>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</si>
  <si>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</si>
  <si>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</si>
  <si>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</si>
  <si>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</si>
  <si>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</si>
  <si>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</si>
  <si>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</si>
  <si>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</si>
  <si>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</si>
  <si>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</si>
  <si>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</si>
  <si>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</si>
  <si>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</si>
  <si>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</si>
  <si>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</si>
  <si>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</si>
  <si>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</si>
  <si>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</si>
  <si>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</si>
  <si>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</si>
  <si>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</si>
  <si>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</si>
  <si>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</si>
  <si>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</si>
  <si>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</si>
  <si>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</si>
  <si>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</si>
  <si>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</si>
  <si>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</si>
  <si>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</si>
  <si>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</si>
  <si>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</si>
  <si>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</si>
  <si>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</si>
  <si>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</si>
  <si>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</si>
  <si>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</si>
  <si>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</si>
  <si>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</si>
  <si>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</si>
  <si>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</si>
  <si>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</si>
  <si>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</si>
  <si>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</si>
  <si>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</si>
  <si>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</si>
  <si>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</si>
  <si>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</si>
  <si>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</si>
  <si>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</si>
  <si>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</si>
  <si>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</si>
  <si>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</si>
  <si>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</si>
  <si>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</si>
  <si>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</si>
  <si>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</si>
  <si>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</si>
  <si>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</si>
  <si>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</si>
  <si>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</si>
  <si>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</si>
  <si>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</si>
  <si>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</si>
  <si>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</si>
  <si>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</si>
  <si>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</si>
  <si>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</si>
  <si>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</si>
  <si>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</si>
  <si>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</si>
  <si>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</si>
  <si>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</si>
  <si>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</si>
  <si>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</si>
  <si>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</si>
  <si>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</si>
  <si>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</si>
  <si>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</si>
  <si>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</si>
  <si>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</si>
  <si>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</si>
  <si>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</si>
  <si>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</si>
  <si>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</si>
  <si>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</si>
  <si>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</si>
  <si>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</si>
  <si>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</si>
  <si>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</si>
  <si>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</si>
  <si>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</si>
  <si>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</si>
  <si>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</si>
  <si>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</si>
  <si>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</si>
  <si>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</si>
  <si>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</si>
  <si>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</si>
  <si>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</si>
  <si>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</si>
  <si>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</si>
  <si>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</si>
  <si>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</si>
  <si>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</si>
  <si>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</si>
  <si>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</si>
  <si>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</si>
  <si>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</si>
  <si>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</si>
  <si>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</si>
  <si>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</si>
  <si>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</si>
  <si>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</si>
  <si>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</si>
  <si>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</si>
  <si>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</si>
  <si>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</si>
  <si>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</si>
  <si>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</si>
  <si>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</si>
  <si>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</si>
  <si>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</si>
  <si>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</si>
  <si>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</si>
  <si>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</si>
  <si>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</si>
  <si>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</si>
  <si>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</si>
  <si>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</si>
  <si>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</si>
  <si>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</si>
  <si>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</si>
  <si>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</si>
  <si>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</si>
  <si>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</si>
  <si>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</si>
  <si>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</si>
  <si>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</si>
  <si>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</si>
  <si>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</si>
  <si>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</si>
  <si>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</si>
  <si>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</si>
  <si>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</si>
  <si>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</si>
  <si>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</si>
  <si>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</si>
  <si>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</si>
  <si>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</si>
  <si>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</si>
  <si>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</si>
  <si>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</si>
  <si>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</si>
  <si>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</si>
  <si>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</si>
  <si>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</si>
  <si>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</si>
  <si>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</si>
  <si>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</si>
  <si>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</si>
  <si>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</si>
  <si>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</si>
  <si>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</si>
  <si>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</si>
  <si>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</si>
  <si>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</si>
  <si>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</si>
  <si>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</si>
  <si>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</si>
  <si>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</si>
  <si>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</si>
  <si>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</si>
  <si>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</si>
  <si>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</si>
  <si>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</si>
  <si>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</si>
  <si>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</si>
  <si>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</si>
  <si>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</si>
  <si>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</si>
  <si>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</si>
  <si>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</si>
  <si>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</si>
  <si>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</si>
  <si>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</si>
  <si>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</si>
  <si>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</si>
  <si>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</si>
  <si>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</si>
  <si>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</si>
  <si>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</si>
  <si>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</si>
  <si>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</si>
  <si>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</si>
  <si>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</si>
  <si>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</si>
  <si>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</si>
  <si>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</si>
  <si>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</si>
  <si>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</si>
  <si>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</si>
  <si>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</si>
  <si>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</si>
  <si>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</si>
  <si>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</si>
  <si>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</si>
  <si>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</si>
  <si>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</si>
  <si>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</si>
  <si>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</si>
  <si>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</si>
  <si>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</si>
  <si>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</si>
  <si>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</si>
  <si>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</si>
  <si>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</si>
  <si>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</si>
  <si>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</si>
  <si>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</si>
  <si>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</si>
  <si>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</si>
  <si>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</si>
  <si>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</si>
  <si>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</si>
  <si>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</si>
  <si>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</si>
  <si>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</si>
  <si>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</si>
  <si>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</si>
  <si>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</si>
  <si>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</si>
  <si>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</si>
  <si>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</si>
  <si>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</si>
  <si>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</si>
  <si>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</si>
  <si>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</si>
  <si>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</si>
  <si>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</si>
  <si>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</si>
  <si>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</si>
  <si>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</si>
  <si>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</si>
  <si>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</si>
  <si>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</si>
  <si>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</si>
  <si>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</si>
  <si>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</si>
  <si>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</si>
  <si>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</si>
  <si>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</si>
  <si>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</si>
  <si>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</si>
  <si>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</si>
  <si>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</si>
  <si>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</si>
  <si>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</si>
  <si>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</si>
  <si>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</si>
  <si>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</si>
  <si>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</si>
  <si>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</si>
  <si>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</si>
  <si>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</si>
  <si>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</si>
  <si>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</si>
  <si>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</si>
  <si>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</si>
  <si>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</si>
  <si>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</si>
  <si>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</si>
  <si>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</si>
  <si>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</si>
  <si>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</si>
  <si>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</si>
  <si>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</si>
  <si>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</si>
  <si>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</si>
  <si>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</si>
  <si>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</si>
  <si>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</si>
  <si>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</si>
  <si>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</si>
  <si>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</si>
  <si>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</si>
  <si>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</si>
  <si>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</si>
  <si>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</si>
  <si>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</si>
  <si>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</si>
  <si>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</si>
  <si>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</si>
  <si>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</si>
  <si>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</si>
  <si>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</si>
  <si>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</si>
  <si>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</si>
  <si>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</si>
  <si>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</si>
  <si>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</si>
  <si>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</si>
  <si>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</si>
  <si>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</si>
  <si>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</si>
  <si>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</si>
  <si>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</si>
  <si>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</si>
  <si>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</si>
  <si>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</si>
  <si>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</si>
  <si>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</si>
  <si>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</si>
  <si>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</si>
  <si>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</si>
  <si>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</si>
  <si>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</si>
  <si>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</si>
  <si>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</si>
  <si>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</si>
  <si>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</si>
  <si>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</si>
  <si>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</si>
  <si>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</si>
  <si>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</si>
  <si>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</si>
  <si>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</si>
  <si>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</si>
  <si>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</si>
  <si>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</si>
  <si>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</si>
  <si>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</si>
  <si>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</si>
  <si>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</si>
  <si>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</si>
  <si>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</si>
  <si>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</si>
  <si>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</si>
  <si>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</si>
  <si>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</si>
  <si>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</si>
  <si>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</si>
  <si>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</si>
  <si>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</si>
  <si>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</si>
  <si>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</si>
  <si>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</si>
  <si>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</si>
  <si>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</si>
  <si>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</si>
  <si>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</si>
  <si>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</si>
  <si>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</si>
  <si>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</si>
  <si>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</si>
  <si>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</si>
  <si>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</si>
  <si>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</si>
  <si>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</si>
  <si>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</si>
  <si>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</si>
  <si>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</si>
  <si>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</si>
  <si>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</si>
  <si>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</si>
  <si>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</si>
  <si>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</si>
  <si>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</si>
  <si>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</si>
  <si>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</si>
  <si>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</si>
  <si>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</si>
  <si>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</si>
  <si>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</si>
  <si>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</si>
  <si>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</si>
  <si>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</si>
  <si>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</si>
  <si>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</si>
  <si>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</si>
  <si>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</si>
  <si>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</si>
  <si>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</si>
  <si>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</si>
  <si>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</si>
  <si>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</si>
  <si>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</si>
  <si>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</si>
  <si>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</si>
  <si>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</si>
  <si>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</si>
  <si>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</si>
  <si>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</si>
  <si>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</si>
  <si>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</si>
  <si>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</si>
  <si>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</si>
  <si>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</si>
  <si>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</si>
  <si>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</si>
  <si>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</si>
  <si>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</si>
  <si>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</si>
  <si>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</si>
  <si>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</si>
  <si>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</si>
  <si>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</si>
  <si>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</si>
  <si>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</si>
  <si>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</si>
  <si>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</si>
  <si>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</si>
  <si>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</si>
  <si>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</si>
  <si>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</si>
  <si>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</si>
  <si>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</si>
  <si>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</si>
  <si>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</si>
  <si>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</si>
  <si>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</si>
  <si>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</si>
  <si>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</si>
  <si>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</si>
  <si>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</si>
  <si>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</si>
  <si>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</si>
  <si>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</si>
  <si>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</si>
  <si>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</si>
  <si>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</si>
  <si>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</si>
  <si>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</si>
  <si>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</si>
  <si>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</si>
  <si>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</si>
  <si>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</si>
  <si>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</si>
  <si>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</si>
  <si>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</si>
  <si>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</si>
  <si>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</si>
  <si>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</si>
  <si>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</si>
  <si>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</si>
  <si>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</si>
  <si>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</si>
  <si>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</si>
  <si>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</si>
  <si>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</si>
  <si>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</si>
  <si>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</si>
  <si>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</si>
  <si>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</si>
  <si>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</si>
  <si>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</si>
  <si>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</si>
  <si>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</si>
  <si>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</si>
  <si>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</si>
  <si>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</si>
  <si>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</si>
  <si>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</si>
  <si>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</si>
  <si>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</si>
  <si>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</si>
  <si>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</si>
  <si>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</si>
  <si>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</si>
  <si>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</si>
  <si>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</si>
  <si>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</si>
  <si>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</si>
  <si>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</si>
  <si>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</si>
  <si>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</si>
  <si>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</si>
  <si>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</si>
  <si>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</si>
  <si>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</si>
  <si>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</si>
  <si>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</si>
  <si>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</si>
  <si>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</si>
  <si>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</si>
  <si>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</si>
  <si>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</si>
  <si>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</si>
  <si>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</si>
  <si>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</si>
  <si>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</si>
  <si>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</si>
  <si>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</si>
  <si>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</si>
  <si>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</si>
  <si>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</si>
  <si>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</si>
  <si>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</si>
  <si>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</si>
  <si>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</si>
  <si>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</si>
  <si>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</si>
  <si>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</si>
  <si>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</si>
  <si>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</si>
  <si>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</si>
  <si>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</si>
  <si>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</si>
  <si>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</si>
  <si>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</si>
  <si>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</si>
  <si>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</si>
  <si>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</si>
  <si>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</si>
  <si>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</si>
  <si>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</si>
  <si>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</si>
  <si>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</si>
  <si>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</si>
  <si>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</si>
  <si>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</si>
  <si>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22824 VELEUČILIŠTE U ŠIBENIKU</t>
  </si>
  <si>
    <t>ŠIBENIK, 02/10/2024</t>
  </si>
  <si>
    <t>Frane Urem</t>
  </si>
  <si>
    <t>099 273 9650</t>
  </si>
  <si>
    <t>frane.urem@vus.hr</t>
  </si>
  <si>
    <t>AGENCIJA ZA MOBILNOST I PROGRAME EUROPSKE UNIJE (43335)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</si>
</sst>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  <family val="2"/>
      <charset val="238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7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4"/>
    <cellStyle name="Normal" xfId="0" builtinId="0"/>
    <cellStyle name="Normal 2" xfId="2"/>
    <cellStyle name="Normal 2 2" xfId="115"/>
    <cellStyle name="Normal 2 3" xfId="130"/>
    <cellStyle name="Normal 3" xfId="18"/>
    <cellStyle name="Normal 3 3" xfId="3"/>
    <cellStyle name="Normal 4" xfId="75"/>
    <cellStyle name="Normal 6" xfId="4"/>
    <cellStyle name="Obično_01_ZAGREBAČKA ŽUPANIJA" xfId="71"/>
    <cellStyle name="Obično_14_OSJEČKO-BARANJSKA ŽUPANIJA" xfId="72"/>
    <cellStyle name="Obično_21_GRAD ZAGREB" xfId="131"/>
    <cellStyle name="Obično_List4" xfId="5"/>
    <cellStyle name="Obično_List7" xfId="6"/>
    <cellStyle name="SAPBEXaggData" xfId="7"/>
    <cellStyle name="SAPBEXaggData 2" xfId="76"/>
    <cellStyle name="SAPBEXaggData 3" xfId="137"/>
    <cellStyle name="SAPBEXaggDataEmph" xfId="40"/>
    <cellStyle name="SAPBEXaggDataEmph 2" xfId="77"/>
    <cellStyle name="SAPBEXaggItem" xfId="8"/>
    <cellStyle name="SAPBEXaggItem 2" xfId="78"/>
    <cellStyle name="SAPBEXaggItem 3" xfId="116"/>
    <cellStyle name="SAPBEXaggItem 4" xfId="139"/>
    <cellStyle name="SAPBEXaggItemX" xfId="41"/>
    <cellStyle name="SAPBEXaggItemX 2" xfId="79"/>
    <cellStyle name="SAPBEXchaText" xfId="9"/>
    <cellStyle name="SAPBEXchaText 2" xfId="80"/>
    <cellStyle name="SAPBEXchaText 3" xfId="117"/>
    <cellStyle name="SAPBEXchaText 4" xfId="134"/>
    <cellStyle name="SAPBEXchaText 5" xfId="135"/>
    <cellStyle name="SAPBEXexcBad7" xfId="42"/>
    <cellStyle name="SAPBEXexcBad7 2" xfId="81"/>
    <cellStyle name="SAPBEXexcBad8" xfId="43"/>
    <cellStyle name="SAPBEXexcBad8 2" xfId="82"/>
    <cellStyle name="SAPBEXexcBad9" xfId="44"/>
    <cellStyle name="SAPBEXexcBad9 2" xfId="83"/>
    <cellStyle name="SAPBEXexcCritical4" xfId="45"/>
    <cellStyle name="SAPBEXexcCritical4 2" xfId="84"/>
    <cellStyle name="SAPBEXexcCritical5" xfId="46"/>
    <cellStyle name="SAPBEXexcCritical5 2" xfId="85"/>
    <cellStyle name="SAPBEXexcCritical6" xfId="47"/>
    <cellStyle name="SAPBEXexcCritical6 2" xfId="86"/>
    <cellStyle name="SAPBEXexcGood1" xfId="48"/>
    <cellStyle name="SAPBEXexcGood1 2" xfId="87"/>
    <cellStyle name="SAPBEXexcGood2" xfId="49"/>
    <cellStyle name="SAPBEXexcGood2 2" xfId="88"/>
    <cellStyle name="SAPBEXexcGood3" xfId="50"/>
    <cellStyle name="SAPBEXexcGood3 2" xfId="89"/>
    <cellStyle name="SAPBEXfilterDrill" xfId="51"/>
    <cellStyle name="SAPBEXfilterDrill 2" xfId="90"/>
    <cellStyle name="SAPBEXfilterDrill 3" xfId="118"/>
    <cellStyle name="SAPBEXfilterItem" xfId="52"/>
    <cellStyle name="SAPBEXfilterItem 2" xfId="91"/>
    <cellStyle name="SAPBEXfilterItem 3" xfId="119"/>
    <cellStyle name="SAPBEXfilterItem 4" xfId="136"/>
    <cellStyle name="SAPBEXfilterText" xfId="53"/>
    <cellStyle name="SAPBEXfilterText 2" xfId="92"/>
    <cellStyle name="SAPBEXfilterText 3" xfId="120"/>
    <cellStyle name="SAPBEXformats" xfId="10"/>
    <cellStyle name="SAPBEXformats 2" xfId="93"/>
    <cellStyle name="SAPBEXheaderItem" xfId="54"/>
    <cellStyle name="SAPBEXheaderItem 2" xfId="94"/>
    <cellStyle name="SAPBEXheaderItem 3" xfId="125"/>
    <cellStyle name="SAPBEXheaderText" xfId="55"/>
    <cellStyle name="SAPBEXheaderText 2" xfId="95"/>
    <cellStyle name="SAPBEXheaderText 3" xfId="126"/>
    <cellStyle name="SAPBEXHLevel0" xfId="11"/>
    <cellStyle name="SAPBEXHLevel0 2" xfId="73"/>
    <cellStyle name="SAPBEXHLevel0 3" xfId="96"/>
    <cellStyle name="SAPBEXHLevel0 4" xfId="140"/>
    <cellStyle name="SAPBEXHLevel0X" xfId="56"/>
    <cellStyle name="SAPBEXHLevel0X 2" xfId="97"/>
    <cellStyle name="SAPBEXHLevel0X 3" xfId="133"/>
    <cellStyle name="SAPBEXHLevel1" xfId="12"/>
    <cellStyle name="SAPBEXHLevel1 2" xfId="98"/>
    <cellStyle name="SAPBEXHLevel1 3" xfId="127"/>
    <cellStyle name="SAPBEXHLevel1 4" xfId="143"/>
    <cellStyle name="SAPBEXHLevel1X" xfId="57"/>
    <cellStyle name="SAPBEXHLevel1X 2" xfId="99"/>
    <cellStyle name="SAPBEXHLevel2" xfId="13"/>
    <cellStyle name="SAPBEXHLevel2 2" xfId="100"/>
    <cellStyle name="SAPBEXHLevel2 3" xfId="128"/>
    <cellStyle name="SAPBEXHLevel2 4" xfId="145"/>
    <cellStyle name="SAPBEXHLevel2X" xfId="58"/>
    <cellStyle name="SAPBEXHLevel2X 2" xfId="101"/>
    <cellStyle name="SAPBEXHLevel3" xfId="14"/>
    <cellStyle name="SAPBEXHLevel3 2" xfId="102"/>
    <cellStyle name="SAPBEXHLevel3 3" xfId="121"/>
    <cellStyle name="SAPBEXHLevel3 4" xfId="144"/>
    <cellStyle name="SAPBEXHLevel3X" xfId="59"/>
    <cellStyle name="SAPBEXHLevel3X 2" xfId="103"/>
    <cellStyle name="SAPBEXinputData" xfId="60"/>
    <cellStyle name="SAPBEXinputData 2" xfId="104"/>
    <cellStyle name="SAPBEXItemHeader" xfId="15"/>
    <cellStyle name="SAPBEXresData" xfId="61"/>
    <cellStyle name="SAPBEXresData 2" xfId="105"/>
    <cellStyle name="SAPBEXresDataEmph" xfId="62"/>
    <cellStyle name="SAPBEXresDataEmph 2" xfId="106"/>
    <cellStyle name="SAPBEXresDataEmph 3" xfId="122"/>
    <cellStyle name="SAPBEXresItem" xfId="63"/>
    <cellStyle name="SAPBEXresItem 2" xfId="107"/>
    <cellStyle name="SAPBEXresItemX" xfId="64"/>
    <cellStyle name="SAPBEXresItemX 2" xfId="108"/>
    <cellStyle name="SAPBEXstdData" xfId="16"/>
    <cellStyle name="SAPBEXstdData 2" xfId="109"/>
    <cellStyle name="SAPBEXstdData 3" xfId="141"/>
    <cellStyle name="SAPBEXstdDataEmph" xfId="65"/>
    <cellStyle name="SAPBEXstdDataEmph 2" xfId="110"/>
    <cellStyle name="SAPBEXstdItem" xfId="17"/>
    <cellStyle name="SAPBEXstdItem 2" xfId="111"/>
    <cellStyle name="SAPBEXstdItem 3" xfId="123"/>
    <cellStyle name="SAPBEXstdItem 4" xfId="132"/>
    <cellStyle name="SAPBEXstdItemX" xfId="66"/>
    <cellStyle name="SAPBEXstdItemX 2" xfId="112"/>
    <cellStyle name="SAPBEXtitle" xfId="67"/>
    <cellStyle name="SAPBEXtitle 2" xfId="113"/>
    <cellStyle name="SAPBEXtitle 3" xfId="124"/>
    <cellStyle name="SAPBEXtitle 4" xfId="138"/>
    <cellStyle name="SAPBEXunassignedItem" xfId="68"/>
    <cellStyle name="SAPBEXunassignedItem 2" xfId="129"/>
    <cellStyle name="SAPBEXundefined" xfId="69"/>
    <cellStyle name="SAPBEXundefined 2" xfId="114"/>
    <cellStyle name="SAPBEXundefined 3" xfId="142"/>
    <cellStyle name="Sheet Title" xfId="7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zoomScale="90" zoomScaleNormal="90" workbookViewId="0">
      <selection activeCell="D25" sqref="D25"/>
    </sheetView>
  </sheetViews>
  <sheetFormatPr defaultColWidth="0" defaultRowHeight="1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81" t="s">
        <v>4821</v>
      </c>
      <c r="D1" s="382"/>
      <c r="E1" s="382"/>
      <c r="F1" s="382"/>
      <c r="G1" s="383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4" t="s">
        <v>4822</v>
      </c>
      <c r="D2" s="385"/>
      <c r="E2" s="385"/>
      <c r="F2" s="385"/>
      <c r="G2" s="386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4" t="s">
        <v>4823</v>
      </c>
      <c r="D3" s="385"/>
      <c r="E3" s="385"/>
      <c r="F3" s="385"/>
      <c r="G3" s="386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4" t="s">
        <v>4824</v>
      </c>
      <c r="D4" s="385"/>
      <c r="E4" s="385"/>
      <c r="F4" s="385"/>
      <c r="G4" s="386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4" t="s">
        <v>4825</v>
      </c>
      <c r="D5" s="385"/>
      <c r="E5" s="385"/>
      <c r="F5" s="385"/>
      <c r="G5" s="386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.7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7" t="s">
        <v>4049</v>
      </c>
      <c r="C7" s="377"/>
      <c r="D7" s="377"/>
      <c r="E7" s="378"/>
      <c r="F7" s="378"/>
      <c r="G7" s="378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7" t="s">
        <v>3</v>
      </c>
      <c r="C9" s="377"/>
      <c r="D9" s="377"/>
      <c r="E9" s="378"/>
      <c r="F9" s="378"/>
      <c r="G9" s="378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79" t="s">
        <v>3879</v>
      </c>
      <c r="C11" s="379"/>
      <c r="D11" s="379"/>
      <c r="E11" s="380"/>
      <c r="F11" s="380"/>
      <c r="G11" s="380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5377960</v>
      </c>
      <c r="D14" s="61">
        <f>SUM(D15:D16)</f>
        <v>5633860</v>
      </c>
      <c r="E14" s="61">
        <f>SUM(E15:E16)</f>
        <v>1930820.4</v>
      </c>
      <c r="F14" s="61">
        <f>+F15+F16</f>
        <v>1983813.0484261191</v>
      </c>
      <c r="G14" s="61">
        <f>+G15+G16</f>
        <v>1999152.317231159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5377960</v>
      </c>
      <c r="D15" s="373">
        <v>5633860</v>
      </c>
      <c r="E15" s="64">
        <f>'A.1 PRIHODI I RASHODI EK'!F11</f>
        <v>1930820.4</v>
      </c>
      <c r="F15" s="64">
        <f>'A.1 PRIHODI I RASHODI EK'!G11</f>
        <v>1983813.0484261191</v>
      </c>
      <c r="G15" s="64">
        <f>'A.1 PRIHODI I RASHODI EK'!H11</f>
        <v>1999152.317231159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/>
      <c r="D16" s="373"/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7161269</v>
      </c>
      <c r="D17" s="68">
        <f>SUM(D18:D19)</f>
        <v>3850550.9282201291</v>
      </c>
      <c r="E17" s="68">
        <f>SUM(E18:E19)</f>
        <v>1930820.4</v>
      </c>
      <c r="F17" s="68">
        <f>+F18+F19</f>
        <v>1983813.2084261191</v>
      </c>
      <c r="G17" s="68">
        <f>+G18+G19</f>
        <v>1999152.1077936592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1879238</v>
      </c>
      <c r="D18" s="370">
        <v>1768224.8573050564</v>
      </c>
      <c r="E18" s="69">
        <f>'A.1 PRIHODI I RASHODI EK'!F27</f>
        <v>1888662.290380999</v>
      </c>
      <c r="F18" s="69">
        <f>'A.1 PRIHODI I RASHODI EK'!G27</f>
        <v>1924561.188259023</v>
      </c>
      <c r="G18" s="69">
        <f>'A.1 PRIHODI I RASHODI EK'!H27</f>
        <v>1914481.8765832277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5282031</v>
      </c>
      <c r="D19" s="370">
        <v>2082326.0709150727</v>
      </c>
      <c r="E19" s="69">
        <f>'A.1 PRIHODI I RASHODI EK'!F35</f>
        <v>42158.109619001014</v>
      </c>
      <c r="F19" s="69">
        <f>'A.1 PRIHODI I RASHODI EK'!G35</f>
        <v>59252.020167096023</v>
      </c>
      <c r="G19" s="69">
        <f>'A.1 PRIHODI I RASHODI EK'!H35</f>
        <v>84670.231210431579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.75">
      <c r="A20" s="60"/>
      <c r="B20" s="60" t="s">
        <v>10</v>
      </c>
      <c r="C20" s="61">
        <f>+C14-C17</f>
        <v>-1783309</v>
      </c>
      <c r="D20" s="61">
        <f>+D14-D17</f>
        <v>1783309.0717798709</v>
      </c>
      <c r="E20" s="61">
        <f>+E14-E17</f>
        <v>0</v>
      </c>
      <c r="F20" s="61">
        <f>+F14-F17</f>
        <v>-0.15999999991618097</v>
      </c>
      <c r="G20" s="61">
        <f>+G14-G17</f>
        <v>0.20943749975413084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5"/>
      <c r="C21" s="375"/>
      <c r="D21" s="375"/>
      <c r="E21" s="376"/>
      <c r="F21" s="376"/>
      <c r="G21" s="376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8">
      <c r="B22" s="377" t="s">
        <v>3881</v>
      </c>
      <c r="C22" s="377"/>
      <c r="D22" s="377"/>
      <c r="E22" s="378"/>
      <c r="F22" s="378"/>
      <c r="G22" s="378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.7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/>
      <c r="D28" s="370">
        <v>-1783309</v>
      </c>
      <c r="E28" s="69">
        <f>+'Unos prijenosa'!D5</f>
        <v>0</v>
      </c>
      <c r="F28" s="69">
        <f>+'Unos prijenosa'!D13</f>
        <v>0</v>
      </c>
      <c r="G28" s="69">
        <f>+'Unos prijenosa'!D21</f>
        <v>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/>
      <c r="D29" s="371"/>
      <c r="E29" s="72">
        <f>+'Unos prijenosa'!D7</f>
        <v>0</v>
      </c>
      <c r="F29" s="72">
        <f>+'Unos prijenosa'!D15</f>
        <v>0</v>
      </c>
      <c r="G29" s="73">
        <f>+'Unos prijenosa'!D23</f>
        <v>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0</v>
      </c>
      <c r="D30" s="68">
        <f>+D27+D28+D29</f>
        <v>-1783309</v>
      </c>
      <c r="E30" s="68">
        <f>+E27+E28+E29</f>
        <v>0</v>
      </c>
      <c r="F30" s="68">
        <f t="shared" ref="F30:G30" si="3">+F27+F28+F29</f>
        <v>0</v>
      </c>
      <c r="G30" s="68">
        <f t="shared" si="3"/>
        <v>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.75">
      <c r="B31" s="375"/>
      <c r="C31" s="375"/>
      <c r="D31" s="375"/>
      <c r="E31" s="376"/>
      <c r="F31" s="376"/>
      <c r="G31" s="376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-1783309</v>
      </c>
      <c r="D32" s="77">
        <f>+D20+D30</f>
        <v>7.1779870893806219E-2</v>
      </c>
      <c r="E32" s="77">
        <f>+E20+E30</f>
        <v>0</v>
      </c>
      <c r="F32" s="77">
        <f>+F20+F30</f>
        <v>-0.15999999991618097</v>
      </c>
      <c r="G32" s="77">
        <f>+G20+G30</f>
        <v>0.20943749975413084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.7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.7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.7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.7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.7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.7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.7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.7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.7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.7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.7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.7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.7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.7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.7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.7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.7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.7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.7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.7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.7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.7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.7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.7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.7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.7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.7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.7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.7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.7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.7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.7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.7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.7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.7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.7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.7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.7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.7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.7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.7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.7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.7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.7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.7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.7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.7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.7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.7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.7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.7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.7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.7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.7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.7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.7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.7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.7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.7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.7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.7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.7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.7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.7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.7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.7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.7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.7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.7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.7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.7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.7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.7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.7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.7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.7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.7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.7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.7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.7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.7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.7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.7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.7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.7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.7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.7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.7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.7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.7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.7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.7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.7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.7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.7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.7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tabSelected="1" zoomScale="90" zoomScaleNormal="90" workbookViewId="0">
      <pane ySplit="2" topLeftCell="A3" activePane="bottomLeft" state="frozen"/>
      <selection pane="bottomLeft" activeCell="J7" sqref="J7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7" t="s">
        <v>4040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1348354</v>
      </c>
      <c r="H3" s="224">
        <v>1415338.0484261191</v>
      </c>
      <c r="I3" s="224">
        <v>1414768.317231159</v>
      </c>
      <c r="J3" s="49"/>
      <c r="K3" t="str">
        <f>IF(E3="","",'OPĆI DIO'!$C$1)</f>
        <v>22824 VELEUČILIŠTE U ŠIBENIKU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195776</v>
      </c>
      <c r="H4" s="224">
        <v>195776</v>
      </c>
      <c r="I4" s="224">
        <v>195776</v>
      </c>
      <c r="J4" s="49"/>
      <c r="K4" s="246" t="str">
        <f>IF(E4="","",'OPĆI DIO'!$C$1)</f>
        <v>22824 VELEUČILIŠTE U ŠIBENIKU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31</v>
      </c>
      <c r="D5" s="38" t="str">
        <f t="shared" si="4"/>
        <v>Vlastiti prihodi</v>
      </c>
      <c r="E5" s="322">
        <v>6615</v>
      </c>
      <c r="F5" s="86" t="str">
        <f t="shared" si="5"/>
        <v>Prihodi od pruženih usluga</v>
      </c>
      <c r="G5" s="224">
        <v>25000</v>
      </c>
      <c r="H5" s="224">
        <v>30000</v>
      </c>
      <c r="I5" s="224">
        <v>35000</v>
      </c>
      <c r="J5" s="49"/>
      <c r="K5" s="246" t="str">
        <f>IF(E5="","",'OPĆI DIO'!$C$1)</f>
        <v>22824 VELEUČILIŠTE U ŠIBENIKU</v>
      </c>
      <c r="L5" s="40" t="str">
        <f t="shared" si="6"/>
        <v>66</v>
      </c>
      <c r="M5" s="40" t="str">
        <f t="shared" si="7"/>
        <v>661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43</v>
      </c>
      <c r="D6" s="38" t="str">
        <f t="shared" si="4"/>
        <v>Ostali prihodi za posebne namjene</v>
      </c>
      <c r="E6" s="322">
        <v>65264</v>
      </c>
      <c r="F6" s="86" t="str">
        <f t="shared" si="5"/>
        <v>Sufinanciranje cijene usluge, participacije i slično</v>
      </c>
      <c r="G6" s="224">
        <v>307000</v>
      </c>
      <c r="H6" s="224">
        <v>330000</v>
      </c>
      <c r="I6" s="224">
        <v>350000</v>
      </c>
      <c r="J6" s="49"/>
      <c r="K6" s="246" t="str">
        <f>IF(E6="","",'OPĆI DIO'!$C$1)</f>
        <v>22824 VELEUČILIŠTE U ŠIBENIKU</v>
      </c>
      <c r="L6" s="40" t="str">
        <f>LEFT(E6,2)</f>
        <v>65</v>
      </c>
      <c r="M6" s="40" t="str">
        <f t="shared" si="7"/>
        <v>652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52</v>
      </c>
      <c r="D7" s="38" t="str">
        <f t="shared" si="4"/>
        <v xml:space="preserve">Ostale pomoći i darovnice </v>
      </c>
      <c r="E7" s="322">
        <v>6393</v>
      </c>
      <c r="F7" s="86" t="str">
        <f t="shared" si="5"/>
        <v>Tekući prijenosi između proračunskih korisnika istog proračuna temeljem prijenosa EU sredstava</v>
      </c>
      <c r="G7" s="224">
        <v>54690.400000000001</v>
      </c>
      <c r="H7" s="224">
        <v>12699</v>
      </c>
      <c r="I7" s="224">
        <v>3608</v>
      </c>
      <c r="J7" s="49" t="s">
        <v>4826</v>
      </c>
      <c r="K7" s="246" t="str">
        <f>IF(E7="","",'OPĆI DIO'!$C$1)</f>
        <v>22824 VELEUČILIŠTE U ŠIBENIKU</v>
      </c>
      <c r="L7" s="40" t="str">
        <f t="shared" si="6"/>
        <v>63</v>
      </c>
      <c r="M7" s="40" t="str">
        <f t="shared" si="7"/>
        <v>639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/>
      </c>
      <c r="B8" s="319" t="str">
        <f>IF(E8="","",VLOOKUP('OPĆI DIO'!$C$1,'OPĆI DIO'!$N$4:$W$137,9,FALSE))</f>
        <v/>
      </c>
      <c r="C8" s="83" t="str">
        <f t="shared" si="3"/>
        <v/>
      </c>
      <c r="D8" s="38" t="str">
        <f t="shared" si="4"/>
        <v/>
      </c>
      <c r="E8" s="322"/>
      <c r="F8" s="86" t="str">
        <f t="shared" si="5"/>
        <v/>
      </c>
      <c r="G8" s="224"/>
      <c r="H8" s="224"/>
      <c r="I8" s="224"/>
      <c r="J8" s="49"/>
      <c r="K8" s="246" t="str">
        <f>IF(E8="","",'OPĆI DIO'!$C$1)</f>
        <v/>
      </c>
      <c r="L8" s="40" t="str">
        <f t="shared" si="6"/>
        <v/>
      </c>
      <c r="M8" s="40" t="str">
        <f t="shared" si="7"/>
        <v/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/>
      </c>
      <c r="B9" s="319" t="str">
        <f>IF(E9="","",VLOOKUP('OPĆI DIO'!$C$1,'OPĆI DIO'!$N$4:$W$137,9,FALSE))</f>
        <v/>
      </c>
      <c r="C9" s="83" t="str">
        <f t="shared" si="3"/>
        <v/>
      </c>
      <c r="D9" s="38" t="str">
        <f t="shared" si="4"/>
        <v/>
      </c>
      <c r="E9" s="322"/>
      <c r="F9" s="86" t="str">
        <f t="shared" si="5"/>
        <v/>
      </c>
      <c r="G9" s="224"/>
      <c r="H9" s="224"/>
      <c r="I9" s="224"/>
      <c r="J9" s="49"/>
      <c r="K9" s="246" t="str">
        <f>IF(E9="","",'OPĆI DIO'!$C$1)</f>
        <v/>
      </c>
      <c r="L9" s="40" t="str">
        <f t="shared" si="6"/>
        <v/>
      </c>
      <c r="M9" s="40" t="str">
        <f t="shared" si="7"/>
        <v/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/>
      </c>
      <c r="B10" s="319" t="str">
        <f>IF(E10="","",VLOOKUP('OPĆI DIO'!$C$1,'OPĆI DIO'!$N$4:$W$137,9,FALSE))</f>
        <v/>
      </c>
      <c r="C10" s="83" t="str">
        <f t="shared" si="3"/>
        <v/>
      </c>
      <c r="D10" s="38" t="str">
        <f t="shared" si="4"/>
        <v/>
      </c>
      <c r="E10" s="324"/>
      <c r="F10" s="86" t="str">
        <f t="shared" si="5"/>
        <v/>
      </c>
      <c r="G10" s="224"/>
      <c r="H10" s="224"/>
      <c r="I10" s="224"/>
      <c r="J10" s="49"/>
      <c r="K10" s="246" t="str">
        <f>IF(E10="","",'OPĆI DIO'!$C$1)</f>
        <v/>
      </c>
      <c r="L10" s="40" t="str">
        <f t="shared" si="6"/>
        <v/>
      </c>
      <c r="M10" s="40" t="str">
        <f t="shared" si="7"/>
        <v/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7"/>
  <sheetViews>
    <sheetView showGridLines="0" topLeftCell="C1" zoomScale="115" zoomScaleNormal="115" workbookViewId="0">
      <pane ySplit="2" topLeftCell="A3" activePane="bottomLeft" state="frozen"/>
      <selection pane="bottomLeft" activeCell="J10" sqref="J10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8" t="s">
        <v>4041</v>
      </c>
      <c r="B1" s="388"/>
      <c r="C1" s="388"/>
      <c r="D1" s="388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71</v>
      </c>
      <c r="H3" s="45" t="str">
        <f>IFERROR(VLOOKUP(G3,$AC$6:$AD$344,2,FALSE),"")</f>
        <v>REDOVNA DJELATNOST VELEUČILIŠTA I VISOKIH ŠKOLA</v>
      </c>
      <c r="I3" s="45" t="str">
        <f>IFERROR(VLOOKUP(G3,$AC$6:$AG$344,3,FALSE),"")</f>
        <v>0942</v>
      </c>
      <c r="J3" s="224">
        <v>1125823.5585164106</v>
      </c>
      <c r="K3" s="224">
        <v>1181745.3356817565</v>
      </c>
      <c r="L3" s="224">
        <v>1181263.9940905836</v>
      </c>
      <c r="M3" s="49"/>
      <c r="N3" s="246" t="str">
        <f>IF(C3="","",'OPĆI DIO'!$C$1)</f>
        <v>22824 VELEUČILIŠTE U ŠIBENIKU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8" t="s">
        <v>71</v>
      </c>
      <c r="H4" s="45" t="str">
        <f t="shared" ref="H4:H67" si="3">IFERROR(VLOOKUP(G4,$AC$6:$AD$344,2,FALSE),"")</f>
        <v>REDOVNA DJELATNOST VELEUČILIŠTA I VISOKIH ŠKOLA</v>
      </c>
      <c r="I4" s="45" t="str">
        <f t="shared" ref="I4:I67" si="4">IFERROR(VLOOKUP(G4,$AC$6:$AG$344,3,FALSE),"")</f>
        <v>0942</v>
      </c>
      <c r="J4" s="224">
        <v>25665.666819398506</v>
      </c>
      <c r="K4" s="224">
        <v>27778.047695284669</v>
      </c>
      <c r="L4" s="224">
        <v>28596.233342485102</v>
      </c>
      <c r="M4" s="49"/>
      <c r="N4" s="246" t="str">
        <f>IF(C4="","",'OPĆI DIO'!$C$1)</f>
        <v>22824 VELEUČILIŠTE U ŠIBENIKU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71</v>
      </c>
      <c r="H5" s="45" t="str">
        <f t="shared" si="3"/>
        <v>REDOVNA DJELATNOST VELEUČILIŠTA I VISOKIH ŠKOLA</v>
      </c>
      <c r="I5" s="45" t="str">
        <f t="shared" si="4"/>
        <v>0942</v>
      </c>
      <c r="J5" s="224">
        <v>178479</v>
      </c>
      <c r="K5" s="224">
        <v>186512.29887064156</v>
      </c>
      <c r="L5" s="224">
        <v>185610.28567932447</v>
      </c>
      <c r="M5" s="49"/>
      <c r="N5" s="246" t="str">
        <f>IF(C5="","",'OPĆI DIO'!$C$1)</f>
        <v>22824 VELEUČILIŠTE U ŠIBENIKU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8" t="s">
        <v>71</v>
      </c>
      <c r="H6" s="45" t="str">
        <f t="shared" si="3"/>
        <v>REDOVNA DJELATNOST VELEUČILIŠTA I VISOKIH ŠKOLA</v>
      </c>
      <c r="I6" s="45" t="str">
        <f t="shared" si="4"/>
        <v>0942</v>
      </c>
      <c r="J6" s="224">
        <v>18385.774664190758</v>
      </c>
      <c r="K6" s="224">
        <v>19302.366178436463</v>
      </c>
      <c r="L6" s="224">
        <v>19297.80411876586</v>
      </c>
      <c r="M6" s="49"/>
      <c r="N6" s="246" t="str">
        <f>IF(C6="","",'OPĆI DIO'!$C$1)</f>
        <v>22824 VELEUČILIŠTE U ŠIBENIKU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3213</v>
      </c>
      <c r="F7" s="45" t="str">
        <f t="shared" si="2"/>
        <v>Stručno usavršavanje zaposlenika</v>
      </c>
      <c r="G7" s="328" t="s">
        <v>665</v>
      </c>
      <c r="H7" s="45" t="str">
        <f t="shared" si="3"/>
        <v>PROGRAMSKO FINANCIRANJE JAVNIH VISOKIH UČILIŠTA</v>
      </c>
      <c r="I7" s="45" t="str">
        <f t="shared" si="4"/>
        <v>0942</v>
      </c>
      <c r="J7" s="224">
        <v>12420.1</v>
      </c>
      <c r="K7" s="224">
        <v>12482.200499999999</v>
      </c>
      <c r="L7" s="224">
        <v>12544.611502499998</v>
      </c>
      <c r="M7" s="49"/>
      <c r="N7" s="246" t="str">
        <f>IF(C7="","",'OPĆI DIO'!$C$1)</f>
        <v>22824 VELEUČILIŠTE U ŠIBENIKU</v>
      </c>
      <c r="O7" s="40" t="str">
        <f t="shared" si="5"/>
        <v>321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3221</v>
      </c>
      <c r="F8" s="45" t="str">
        <f t="shared" si="2"/>
        <v>Uredski materijal i ostali materijalni rashodi</v>
      </c>
      <c r="G8" s="328" t="s">
        <v>665</v>
      </c>
      <c r="H8" s="45" t="str">
        <f t="shared" si="3"/>
        <v>PROGRAMSKO FINANCIRANJE JAVNIH VISOKIH UČILIŠTA</v>
      </c>
      <c r="I8" s="45" t="str">
        <f t="shared" si="4"/>
        <v>0942</v>
      </c>
      <c r="J8" s="224">
        <v>23466.300000000003</v>
      </c>
      <c r="K8" s="224">
        <v>23583.6315</v>
      </c>
      <c r="L8" s="224">
        <v>23701.549657499996</v>
      </c>
      <c r="M8" s="49"/>
      <c r="N8" s="246" t="str">
        <f>IF(C8="","",'OPĆI DIO'!$C$1)</f>
        <v>22824 VELEUČILIŠTE U ŠIBENIKU</v>
      </c>
      <c r="O8" s="40" t="str">
        <f t="shared" si="5"/>
        <v>322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3223</v>
      </c>
      <c r="F9" s="45" t="str">
        <f t="shared" si="2"/>
        <v>Energija</v>
      </c>
      <c r="G9" s="328" t="s">
        <v>665</v>
      </c>
      <c r="H9" s="45" t="str">
        <f t="shared" si="3"/>
        <v>PROGRAMSKO FINANCIRANJE JAVNIH VISOKIH UČILIŠTA</v>
      </c>
      <c r="I9" s="45" t="str">
        <f t="shared" si="4"/>
        <v>0942</v>
      </c>
      <c r="J9" s="224">
        <v>60000</v>
      </c>
      <c r="K9" s="224">
        <v>45000</v>
      </c>
      <c r="L9" s="224">
        <v>50000</v>
      </c>
      <c r="M9" s="49"/>
      <c r="N9" s="246" t="str">
        <f>IF(C9="","",'OPĆI DIO'!$C$1)</f>
        <v>22824 VELEUČILIŠTE U ŠIBENIKU</v>
      </c>
      <c r="O9" s="40" t="str">
        <f t="shared" si="5"/>
        <v>322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3232</v>
      </c>
      <c r="F10" s="45" t="str">
        <f t="shared" si="2"/>
        <v>Usluge tekućeg i investicijskog održavanja</v>
      </c>
      <c r="G10" s="328" t="s">
        <v>665</v>
      </c>
      <c r="H10" s="45" t="str">
        <f t="shared" si="3"/>
        <v>PROGRAMSKO FINANCIRANJE JAVNIH VISOKIH UČILIŠTA</v>
      </c>
      <c r="I10" s="45" t="str">
        <f t="shared" si="4"/>
        <v>0942</v>
      </c>
      <c r="J10" s="224">
        <v>10000</v>
      </c>
      <c r="K10" s="224">
        <v>10000</v>
      </c>
      <c r="L10" s="224">
        <v>10000</v>
      </c>
      <c r="M10" s="49"/>
      <c r="N10" s="246" t="str">
        <f>IF(C10="","",'OPĆI DIO'!$C$1)</f>
        <v>22824 VELEUČILIŠTE U ŠIBENIKU</v>
      </c>
      <c r="O10" s="40" t="str">
        <f t="shared" si="5"/>
        <v>323</v>
      </c>
      <c r="P10" s="40" t="str">
        <f t="shared" si="6"/>
        <v>32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3233</v>
      </c>
      <c r="F11" s="45" t="str">
        <f t="shared" si="2"/>
        <v>Usluge promidžbe i informiranja</v>
      </c>
      <c r="G11" s="328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224">
        <v>19453.5</v>
      </c>
      <c r="K11" s="224">
        <v>19550.767499999998</v>
      </c>
      <c r="L11" s="224">
        <v>19648.521337499995</v>
      </c>
      <c r="M11" s="49"/>
      <c r="N11" s="246" t="str">
        <f>IF(C11="","",'OPĆI DIO'!$C$1)</f>
        <v>22824 VELEUČILIŠTE U ŠIBENIKU</v>
      </c>
      <c r="O11" s="40" t="str">
        <f t="shared" si="5"/>
        <v>323</v>
      </c>
      <c r="P11" s="40" t="str">
        <f t="shared" si="6"/>
        <v>32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3235</v>
      </c>
      <c r="F12" s="45" t="str">
        <f t="shared" si="2"/>
        <v>Zakupnine i najamnine</v>
      </c>
      <c r="G12" s="328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224">
        <v>19122.559118591951</v>
      </c>
      <c r="K12" s="224">
        <v>19218.17191418491</v>
      </c>
      <c r="L12" s="224">
        <v>19314.262773755832</v>
      </c>
      <c r="M12" s="49"/>
      <c r="N12" s="246" t="str">
        <f>IF(C12="","",'OPĆI DIO'!$C$1)</f>
        <v>22824 VELEUČILIŠTE U ŠIBENIKU</v>
      </c>
      <c r="O12" s="40" t="str">
        <f t="shared" si="5"/>
        <v>323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3237</v>
      </c>
      <c r="F13" s="45" t="str">
        <f t="shared" si="2"/>
        <v>Intelektualne i osobne usluge</v>
      </c>
      <c r="G13" s="328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22737.000000000004</v>
      </c>
      <c r="K13" s="224">
        <v>22850.685000000001</v>
      </c>
      <c r="L13" s="224">
        <v>22964.938425</v>
      </c>
      <c r="M13" s="49"/>
      <c r="N13" s="246" t="str">
        <f>IF(C13="","",'OPĆI DIO'!$C$1)</f>
        <v>22824 VELEUČILIŠTE U ŠIBENIKU</v>
      </c>
      <c r="O13" s="40" t="str">
        <f t="shared" si="5"/>
        <v>323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3299</v>
      </c>
      <c r="F14" s="45" t="str">
        <f t="shared" si="2"/>
        <v>Ostali nespomenuti rashodi poslovanja</v>
      </c>
      <c r="G14" s="328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4400</v>
      </c>
      <c r="K14" s="224">
        <v>4421.9999999999991</v>
      </c>
      <c r="L14" s="224">
        <v>4444.1099999999988</v>
      </c>
      <c r="M14" s="49"/>
      <c r="N14" s="246" t="str">
        <f>IF(C14="","",'OPĆI DIO'!$C$1)</f>
        <v>22824 VELEUČILIŠTE U ŠIBENIKU</v>
      </c>
      <c r="O14" s="40" t="str">
        <f t="shared" si="5"/>
        <v>329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3721</v>
      </c>
      <c r="F15" s="45" t="str">
        <f t="shared" si="2"/>
        <v>Naknade građanima i kućanstvima u novcu</v>
      </c>
      <c r="G15" s="328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9665.79535703695</v>
      </c>
      <c r="K15" s="224">
        <v>9714.1243338221338</v>
      </c>
      <c r="L15" s="224">
        <v>9762.6949554912426</v>
      </c>
      <c r="M15" s="49"/>
      <c r="N15" s="246" t="str">
        <f>IF(C15="","",'OPĆI DIO'!$C$1)</f>
        <v>22824 VELEUČILIŠTE U ŠIBENIKU</v>
      </c>
      <c r="O15" s="40" t="str">
        <f t="shared" si="5"/>
        <v>372</v>
      </c>
      <c r="P15" s="40" t="str">
        <f t="shared" si="6"/>
        <v>37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3811</v>
      </c>
      <c r="F16" s="45" t="str">
        <f t="shared" si="2"/>
        <v>Tekuće donacije u novcu</v>
      </c>
      <c r="G16" s="328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7794.9359053700673</v>
      </c>
      <c r="K16" s="224">
        <v>7833.9105848969166</v>
      </c>
      <c r="L16" s="224">
        <v>7873.0801378214001</v>
      </c>
      <c r="M16" s="49"/>
      <c r="N16" s="246" t="str">
        <f>IF(C16="","",'OPĆI DIO'!$C$1)</f>
        <v>22824 VELEUČILIŠTE U ŠIBENIKU</v>
      </c>
      <c r="O16" s="40" t="str">
        <f t="shared" si="5"/>
        <v>381</v>
      </c>
      <c r="P16" s="40" t="str">
        <f t="shared" si="6"/>
        <v>38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4221</v>
      </c>
      <c r="F17" s="45" t="str">
        <f t="shared" si="2"/>
        <v>Uredska oprema i namještaj</v>
      </c>
      <c r="G17" s="328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1582.1096190010139</v>
      </c>
      <c r="K17" s="224">
        <v>15961.140167096011</v>
      </c>
      <c r="L17" s="224">
        <v>10337.065867931582</v>
      </c>
      <c r="M17" s="49"/>
      <c r="N17" s="246" t="str">
        <f>IF(C17="","",'OPĆI DIO'!$C$1)</f>
        <v>22824 VELEUČILIŠTE U ŠIBENIKU</v>
      </c>
      <c r="O17" s="40" t="str">
        <f t="shared" si="5"/>
        <v>422</v>
      </c>
      <c r="P17" s="40" t="str">
        <f t="shared" si="6"/>
        <v>42</v>
      </c>
      <c r="Q17" s="40" t="str">
        <f t="shared" si="7"/>
        <v>11</v>
      </c>
      <c r="R17" s="40" t="str">
        <f t="shared" si="8"/>
        <v>94</v>
      </c>
      <c r="S17" s="40" t="str">
        <f t="shared" si="9"/>
        <v>4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4241</v>
      </c>
      <c r="F18" s="45" t="str">
        <f t="shared" si="2"/>
        <v>Knjige</v>
      </c>
      <c r="G18" s="328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5133.7000000000007</v>
      </c>
      <c r="K18" s="224">
        <v>5159.3685000000005</v>
      </c>
      <c r="L18" s="224">
        <v>5185.1653424999995</v>
      </c>
      <c r="M18" s="49"/>
      <c r="N18" s="246" t="str">
        <f>IF(C18="","",'OPĆI DIO'!$C$1)</f>
        <v>22824 VELEUČILIŠTE U ŠIBENIKU</v>
      </c>
      <c r="O18" s="40" t="str">
        <f t="shared" si="5"/>
        <v>424</v>
      </c>
      <c r="P18" s="40" t="str">
        <f t="shared" si="6"/>
        <v>42</v>
      </c>
      <c r="Q18" s="40" t="str">
        <f t="shared" si="7"/>
        <v>11</v>
      </c>
      <c r="R18" s="40" t="str">
        <f t="shared" si="8"/>
        <v>94</v>
      </c>
      <c r="S18" s="40" t="str">
        <f t="shared" si="9"/>
        <v>4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31</v>
      </c>
      <c r="D19" s="45" t="str">
        <f t="shared" si="1"/>
        <v>Vlastiti prihodi</v>
      </c>
      <c r="E19" s="50">
        <v>3224</v>
      </c>
      <c r="F19" s="45" t="str">
        <f t="shared" si="2"/>
        <v>Materijal i dijelovi za tekuće i investicijsko održavanje</v>
      </c>
      <c r="G19" s="328" t="s">
        <v>186</v>
      </c>
      <c r="H19" s="45" t="str">
        <f t="shared" si="3"/>
        <v>REDOVNA DJELATNOST VELEUČILIŠTA I VISOKIH ŠKOLA (IZ EVIDENCIJSKIH PRIHODA)</v>
      </c>
      <c r="I19" s="45" t="str">
        <f t="shared" si="4"/>
        <v>0942</v>
      </c>
      <c r="J19" s="224">
        <v>11000</v>
      </c>
      <c r="K19" s="224">
        <v>13418</v>
      </c>
      <c r="L19" s="224">
        <v>11110.274999999998</v>
      </c>
      <c r="M19" s="49"/>
      <c r="N19" s="246" t="str">
        <f>IF(C19="","",'OPĆI DIO'!$C$1)</f>
        <v>22824 VELEUČILIŠTE U ŠIBENIKU</v>
      </c>
      <c r="O19" s="40" t="str">
        <f t="shared" si="5"/>
        <v>322</v>
      </c>
      <c r="P19" s="40" t="str">
        <f t="shared" si="6"/>
        <v>32</v>
      </c>
      <c r="Q19" s="40" t="str">
        <f t="shared" si="7"/>
        <v>31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31</v>
      </c>
      <c r="D20" s="45" t="str">
        <f t="shared" si="1"/>
        <v>Vlastiti prihodi</v>
      </c>
      <c r="E20" s="50">
        <v>4221</v>
      </c>
      <c r="F20" s="45" t="str">
        <f t="shared" si="2"/>
        <v>Uredska oprema i namještaj</v>
      </c>
      <c r="G20" s="328" t="s">
        <v>186</v>
      </c>
      <c r="H20" s="45" t="str">
        <f t="shared" si="3"/>
        <v>REDOVNA DJELATNOST VELEUČILIŠTA I VISOKIH ŠKOLA (IZ EVIDENCIJSKIH PRIHODA)</v>
      </c>
      <c r="I20" s="45" t="str">
        <f t="shared" si="4"/>
        <v>0942</v>
      </c>
      <c r="J20" s="224">
        <v>14000</v>
      </c>
      <c r="K20" s="224">
        <v>16582</v>
      </c>
      <c r="L20" s="224">
        <v>23890</v>
      </c>
      <c r="M20" s="49"/>
      <c r="N20" s="246" t="str">
        <f>IF(C20="","",'OPĆI DIO'!$C$1)</f>
        <v>22824 VELEUČILIŠTE U ŠIBENIKU</v>
      </c>
      <c r="O20" s="40" t="str">
        <f t="shared" si="5"/>
        <v>422</v>
      </c>
      <c r="P20" s="40" t="str">
        <f t="shared" si="6"/>
        <v>42</v>
      </c>
      <c r="Q20" s="40" t="str">
        <f t="shared" si="7"/>
        <v>31</v>
      </c>
      <c r="R20" s="40" t="str">
        <f t="shared" si="8"/>
        <v>94</v>
      </c>
      <c r="S20" s="40" t="str">
        <f t="shared" si="9"/>
        <v>4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43</v>
      </c>
      <c r="D21" s="45" t="str">
        <f t="shared" si="1"/>
        <v>Ostali prihodi za posebne namjene</v>
      </c>
      <c r="E21" s="50">
        <v>3111</v>
      </c>
      <c r="F21" s="45" t="str">
        <f t="shared" si="2"/>
        <v>Plaće za redovan rad</v>
      </c>
      <c r="G21" s="328" t="s">
        <v>186</v>
      </c>
      <c r="H21" s="45" t="str">
        <f t="shared" si="3"/>
        <v>REDOVNA DJELATNOST VELEUČILIŠTA I VISOKIH ŠKOLA (IZ EVIDENCIJSKIH PRIHODA)</v>
      </c>
      <c r="I21" s="45" t="str">
        <f t="shared" si="4"/>
        <v>0942</v>
      </c>
      <c r="J21" s="224">
        <v>35200</v>
      </c>
      <c r="K21" s="224">
        <v>35375.999999999993</v>
      </c>
      <c r="L21" s="224">
        <v>35552.87999999999</v>
      </c>
      <c r="M21" s="49"/>
      <c r="N21" s="246" t="str">
        <f>IF(C21="","",'OPĆI DIO'!$C$1)</f>
        <v>22824 VELEUČILIŠTE U ŠIBENIKU</v>
      </c>
      <c r="O21" s="40" t="str">
        <f t="shared" si="5"/>
        <v>311</v>
      </c>
      <c r="P21" s="40" t="str">
        <f t="shared" si="6"/>
        <v>31</v>
      </c>
      <c r="Q21" s="40" t="str">
        <f t="shared" si="7"/>
        <v>43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43</v>
      </c>
      <c r="D22" s="45" t="str">
        <f t="shared" si="1"/>
        <v>Ostali prihodi za posebne namjene</v>
      </c>
      <c r="E22" s="50">
        <v>3113</v>
      </c>
      <c r="F22" s="45" t="str">
        <f t="shared" si="2"/>
        <v>Plaće za prekovremeni rad</v>
      </c>
      <c r="G22" s="328" t="s">
        <v>186</v>
      </c>
      <c r="H22" s="45" t="str">
        <f t="shared" si="3"/>
        <v>REDOVNA DJELATNOST VELEUČILIŠTA I VISOKIH ŠKOLA (IZ EVIDENCIJSKIH PRIHODA)</v>
      </c>
      <c r="I22" s="45" t="str">
        <f t="shared" si="4"/>
        <v>0942</v>
      </c>
      <c r="J22" s="224">
        <v>1466.3000000000002</v>
      </c>
      <c r="K22" s="224">
        <v>1473.6315</v>
      </c>
      <c r="L22" s="224">
        <v>1480.9996574999998</v>
      </c>
      <c r="M22" s="49"/>
      <c r="N22" s="246" t="str">
        <f>IF(C22="","",'OPĆI DIO'!$C$1)</f>
        <v>22824 VELEUČILIŠTE U ŠIBENIKU</v>
      </c>
      <c r="O22" s="40" t="str">
        <f t="shared" si="5"/>
        <v>311</v>
      </c>
      <c r="P22" s="40" t="str">
        <f t="shared" si="6"/>
        <v>31</v>
      </c>
      <c r="Q22" s="40" t="str">
        <f t="shared" si="7"/>
        <v>43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43</v>
      </c>
      <c r="D23" s="45" t="str">
        <f t="shared" si="1"/>
        <v>Ostali prihodi za posebne namjene</v>
      </c>
      <c r="E23" s="50">
        <v>3121</v>
      </c>
      <c r="F23" s="45" t="str">
        <f t="shared" si="2"/>
        <v>Ostali rashodi za zaposlene</v>
      </c>
      <c r="G23" s="328" t="s">
        <v>186</v>
      </c>
      <c r="H23" s="45" t="str">
        <f t="shared" si="3"/>
        <v>REDOVNA DJELATNOST VELEUČILIŠTA I VISOKIH ŠKOLA (IZ EVIDENCIJSKIH PRIHODA)</v>
      </c>
      <c r="I23" s="45" t="str">
        <f t="shared" si="4"/>
        <v>0942</v>
      </c>
      <c r="J23" s="224">
        <v>2933.7000000000003</v>
      </c>
      <c r="K23" s="224">
        <v>2948.3685</v>
      </c>
      <c r="L23" s="224">
        <v>2963.1103424999997</v>
      </c>
      <c r="M23" s="49"/>
      <c r="N23" s="246" t="str">
        <f>IF(C23="","",'OPĆI DIO'!$C$1)</f>
        <v>22824 VELEUČILIŠTE U ŠIBENIKU</v>
      </c>
      <c r="O23" s="40" t="str">
        <f t="shared" si="5"/>
        <v>312</v>
      </c>
      <c r="P23" s="40" t="str">
        <f t="shared" si="6"/>
        <v>31</v>
      </c>
      <c r="Q23" s="40" t="str">
        <f t="shared" si="7"/>
        <v>43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43</v>
      </c>
      <c r="D24" s="45" t="str">
        <f t="shared" si="1"/>
        <v>Ostali prihodi za posebne namjene</v>
      </c>
      <c r="E24" s="50">
        <v>3132</v>
      </c>
      <c r="F24" s="45" t="str">
        <f t="shared" si="2"/>
        <v>Doprinosi za obvezno zdravstveno osiguranje</v>
      </c>
      <c r="G24" s="328" t="s">
        <v>186</v>
      </c>
      <c r="H24" s="45" t="str">
        <f t="shared" si="3"/>
        <v>REDOVNA DJELATNOST VELEUČILIŠTA I VISOKIH ŠKOLA (IZ EVIDENCIJSKIH PRIHODA)</v>
      </c>
      <c r="I24" s="45" t="str">
        <f t="shared" si="4"/>
        <v>0942</v>
      </c>
      <c r="J24" s="224">
        <v>2904.0000000000005</v>
      </c>
      <c r="K24" s="224">
        <v>2918.52</v>
      </c>
      <c r="L24" s="224">
        <v>2933.1125999999995</v>
      </c>
      <c r="M24" s="49"/>
      <c r="N24" s="246" t="str">
        <f>IF(C24="","",'OPĆI DIO'!$C$1)</f>
        <v>22824 VELEUČILIŠTE U ŠIBENIKU</v>
      </c>
      <c r="O24" s="40" t="str">
        <f t="shared" si="5"/>
        <v>313</v>
      </c>
      <c r="P24" s="40" t="str">
        <f t="shared" si="6"/>
        <v>31</v>
      </c>
      <c r="Q24" s="40" t="str">
        <f t="shared" si="7"/>
        <v>43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43</v>
      </c>
      <c r="D25" s="45" t="str">
        <f t="shared" si="1"/>
        <v>Ostali prihodi za posebne namjene</v>
      </c>
      <c r="E25" s="50">
        <v>3211</v>
      </c>
      <c r="F25" s="45" t="str">
        <f t="shared" si="2"/>
        <v>Službena putovanja</v>
      </c>
      <c r="G25" s="328" t="s">
        <v>186</v>
      </c>
      <c r="H25" s="45" t="str">
        <f t="shared" si="3"/>
        <v>REDOVNA DJELATNOST VELEUČILIŠTA I VISOKIH ŠKOLA (IZ EVIDENCIJSKIH PRIHODA)</v>
      </c>
      <c r="I25" s="45" t="str">
        <f t="shared" si="4"/>
        <v>0942</v>
      </c>
      <c r="J25" s="224">
        <v>14666.300000000001</v>
      </c>
      <c r="K25" s="224">
        <v>14739.6315</v>
      </c>
      <c r="L25" s="224">
        <v>16000</v>
      </c>
      <c r="M25" s="49"/>
      <c r="N25" s="246" t="str">
        <f>IF(C25="","",'OPĆI DIO'!$C$1)</f>
        <v>22824 VELEUČILIŠTE U ŠIBENIKU</v>
      </c>
      <c r="O25" s="40" t="str">
        <f t="shared" si="5"/>
        <v>321</v>
      </c>
      <c r="P25" s="40" t="str">
        <f t="shared" si="6"/>
        <v>32</v>
      </c>
      <c r="Q25" s="40" t="str">
        <f t="shared" si="7"/>
        <v>43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43</v>
      </c>
      <c r="D26" s="45" t="str">
        <f t="shared" si="1"/>
        <v>Ostali prihodi za posebne namjene</v>
      </c>
      <c r="E26" s="50">
        <v>3212</v>
      </c>
      <c r="F26" s="45" t="str">
        <f t="shared" si="2"/>
        <v>Naknade za prijevoz, za rad na terenu i odvojeni život</v>
      </c>
      <c r="G26" s="328" t="s">
        <v>186</v>
      </c>
      <c r="H26" s="45" t="str">
        <f t="shared" si="3"/>
        <v>REDOVNA DJELATNOST VELEUČILIŠTA I VISOKIH ŠKOLA (IZ EVIDENCIJSKIH PRIHODA)</v>
      </c>
      <c r="I26" s="45" t="str">
        <f t="shared" si="4"/>
        <v>0942</v>
      </c>
      <c r="J26" s="224">
        <v>4400</v>
      </c>
      <c r="K26" s="224">
        <v>4421.9999999999991</v>
      </c>
      <c r="L26" s="224">
        <v>6000</v>
      </c>
      <c r="M26" s="49"/>
      <c r="N26" s="246" t="str">
        <f>IF(C26="","",'OPĆI DIO'!$C$1)</f>
        <v>22824 VELEUČILIŠTE U ŠIBENIKU</v>
      </c>
      <c r="O26" s="40" t="str">
        <f t="shared" si="5"/>
        <v>321</v>
      </c>
      <c r="P26" s="40" t="str">
        <f t="shared" si="6"/>
        <v>32</v>
      </c>
      <c r="Q26" s="40" t="str">
        <f t="shared" si="7"/>
        <v>43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43</v>
      </c>
      <c r="D27" s="45" t="str">
        <f t="shared" si="1"/>
        <v>Ostali prihodi za posebne namjene</v>
      </c>
      <c r="E27" s="50">
        <v>3213</v>
      </c>
      <c r="F27" s="45" t="str">
        <f t="shared" si="2"/>
        <v>Stručno usavršavanje zaposlenika</v>
      </c>
      <c r="G27" s="328" t="s">
        <v>186</v>
      </c>
      <c r="H27" s="45" t="str">
        <f t="shared" si="3"/>
        <v>REDOVNA DJELATNOST VELEUČILIŠTA I VISOKIH ŠKOLA (IZ EVIDENCIJSKIH PRIHODA)</v>
      </c>
      <c r="I27" s="45" t="str">
        <f t="shared" si="4"/>
        <v>0942</v>
      </c>
      <c r="J27" s="224">
        <v>16000</v>
      </c>
      <c r="K27" s="224">
        <v>18000</v>
      </c>
      <c r="L27" s="224">
        <v>2000</v>
      </c>
      <c r="M27" s="49"/>
      <c r="N27" s="246" t="str">
        <f>IF(C27="","",'OPĆI DIO'!$C$1)</f>
        <v>22824 VELEUČILIŠTE U ŠIBENIKU</v>
      </c>
      <c r="O27" s="40" t="str">
        <f t="shared" si="5"/>
        <v>321</v>
      </c>
      <c r="P27" s="40" t="str">
        <f t="shared" si="6"/>
        <v>32</v>
      </c>
      <c r="Q27" s="40" t="str">
        <f t="shared" si="7"/>
        <v>43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43</v>
      </c>
      <c r="D28" s="45" t="str">
        <f t="shared" si="1"/>
        <v>Ostali prihodi za posebne namjene</v>
      </c>
      <c r="E28" s="50">
        <v>3214</v>
      </c>
      <c r="F28" s="45" t="str">
        <f t="shared" si="2"/>
        <v>Ostale naknade troškova zaposlenima</v>
      </c>
      <c r="G28" s="328" t="s">
        <v>186</v>
      </c>
      <c r="H28" s="45" t="str">
        <f t="shared" si="3"/>
        <v>REDOVNA DJELATNOST VELEUČILIŠTA I VISOKIH ŠKOLA (IZ EVIDENCIJSKIH PRIHODA)</v>
      </c>
      <c r="I28" s="45" t="str">
        <f t="shared" si="4"/>
        <v>0942</v>
      </c>
      <c r="J28" s="224">
        <v>332.20000000000005</v>
      </c>
      <c r="K28" s="224">
        <v>333.86099999999999</v>
      </c>
      <c r="L28" s="224">
        <v>335.53030499999994</v>
      </c>
      <c r="M28" s="49"/>
      <c r="N28" s="246" t="str">
        <f>IF(C28="","",'OPĆI DIO'!$C$1)</f>
        <v>22824 VELEUČILIŠTE U ŠIBENIKU</v>
      </c>
      <c r="O28" s="40" t="str">
        <f t="shared" si="5"/>
        <v>321</v>
      </c>
      <c r="P28" s="40" t="str">
        <f t="shared" si="6"/>
        <v>32</v>
      </c>
      <c r="Q28" s="40" t="str">
        <f t="shared" si="7"/>
        <v>43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43</v>
      </c>
      <c r="D29" s="45" t="str">
        <f t="shared" si="1"/>
        <v>Ostali prihodi za posebne namjene</v>
      </c>
      <c r="E29" s="50">
        <v>3221</v>
      </c>
      <c r="F29" s="45" t="str">
        <f t="shared" si="2"/>
        <v>Uredski materijal i ostali materijalni rashodi</v>
      </c>
      <c r="G29" s="328" t="s">
        <v>186</v>
      </c>
      <c r="H29" s="45" t="str">
        <f t="shared" si="3"/>
        <v>REDOVNA DJELATNOST VELEUČILIŠTA I VISOKIH ŠKOLA (IZ EVIDENCIJSKIH PRIHODA)</v>
      </c>
      <c r="I29" s="45" t="str">
        <f t="shared" si="4"/>
        <v>0942</v>
      </c>
      <c r="J29" s="224">
        <v>5000</v>
      </c>
      <c r="K29" s="224">
        <v>10486</v>
      </c>
      <c r="L29" s="224">
        <v>7000</v>
      </c>
      <c r="M29" s="49"/>
      <c r="N29" s="246" t="str">
        <f>IF(C29="","",'OPĆI DIO'!$C$1)</f>
        <v>22824 VELEUČILIŠTE U ŠIBENIKU</v>
      </c>
      <c r="O29" s="40" t="str">
        <f t="shared" si="5"/>
        <v>322</v>
      </c>
      <c r="P29" s="40" t="str">
        <f t="shared" si="6"/>
        <v>32</v>
      </c>
      <c r="Q29" s="40" t="str">
        <f t="shared" si="7"/>
        <v>43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43</v>
      </c>
      <c r="D30" s="45" t="str">
        <f t="shared" si="1"/>
        <v>Ostali prihodi za posebne namjene</v>
      </c>
      <c r="E30" s="50">
        <v>3225</v>
      </c>
      <c r="F30" s="45" t="str">
        <f t="shared" si="2"/>
        <v>Sitni inventar i auto gume</v>
      </c>
      <c r="G30" s="328" t="s">
        <v>186</v>
      </c>
      <c r="H30" s="45" t="str">
        <f t="shared" si="3"/>
        <v>REDOVNA DJELATNOST VELEUČILIŠTA I VISOKIH ŠKOLA (IZ EVIDENCIJSKIH PRIHODA)</v>
      </c>
      <c r="I30" s="45" t="str">
        <f t="shared" si="4"/>
        <v>0942</v>
      </c>
      <c r="J30" s="224">
        <v>2933.7000000000003</v>
      </c>
      <c r="K30" s="224">
        <v>2948.3685</v>
      </c>
      <c r="L30" s="224">
        <v>2963.1103424999997</v>
      </c>
      <c r="M30" s="49"/>
      <c r="N30" s="246" t="str">
        <f>IF(C30="","",'OPĆI DIO'!$C$1)</f>
        <v>22824 VELEUČILIŠTE U ŠIBENIKU</v>
      </c>
      <c r="O30" s="40" t="str">
        <f t="shared" si="5"/>
        <v>322</v>
      </c>
      <c r="P30" s="40" t="str">
        <f t="shared" si="6"/>
        <v>32</v>
      </c>
      <c r="Q30" s="40" t="str">
        <f t="shared" si="7"/>
        <v>43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43</v>
      </c>
      <c r="D31" s="45" t="str">
        <f t="shared" si="1"/>
        <v>Ostali prihodi za posebne namjene</v>
      </c>
      <c r="E31" s="50">
        <v>3227</v>
      </c>
      <c r="F31" s="45" t="str">
        <f t="shared" si="2"/>
        <v>Službena, radna i zaštitna odjeća i obuća</v>
      </c>
      <c r="G31" s="328" t="s">
        <v>186</v>
      </c>
      <c r="H31" s="45" t="str">
        <f t="shared" si="3"/>
        <v>REDOVNA DJELATNOST VELEUČILIŠTA I VISOKIH ŠKOLA (IZ EVIDENCIJSKIH PRIHODA)</v>
      </c>
      <c r="I31" s="45" t="str">
        <f t="shared" si="4"/>
        <v>0942</v>
      </c>
      <c r="J31" s="224">
        <v>586.30000000000007</v>
      </c>
      <c r="K31" s="224">
        <v>589.23149999999998</v>
      </c>
      <c r="L31" s="224">
        <v>592.1776574999999</v>
      </c>
      <c r="M31" s="49"/>
      <c r="N31" s="246" t="str">
        <f>IF(C31="","",'OPĆI DIO'!$C$1)</f>
        <v>22824 VELEUČILIŠTE U ŠIBENIKU</v>
      </c>
      <c r="O31" s="40" t="str">
        <f t="shared" si="5"/>
        <v>322</v>
      </c>
      <c r="P31" s="40" t="str">
        <f t="shared" si="6"/>
        <v>32</v>
      </c>
      <c r="Q31" s="40" t="str">
        <f t="shared" si="7"/>
        <v>43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43</v>
      </c>
      <c r="D32" s="45" t="str">
        <f t="shared" si="1"/>
        <v>Ostali prihodi za posebne namjene</v>
      </c>
      <c r="E32" s="50">
        <v>3231</v>
      </c>
      <c r="F32" s="45" t="str">
        <f t="shared" si="2"/>
        <v>Usluge telefona, pošte i prijevoza</v>
      </c>
      <c r="G32" s="328" t="s">
        <v>186</v>
      </c>
      <c r="H32" s="45" t="str">
        <f t="shared" si="3"/>
        <v>REDOVNA DJELATNOST VELEUČILIŠTA I VISOKIH ŠKOLA (IZ EVIDENCIJSKIH PRIHODA)</v>
      </c>
      <c r="I32" s="45" t="str">
        <f t="shared" si="4"/>
        <v>0942</v>
      </c>
      <c r="J32" s="224">
        <v>14666.300000000001</v>
      </c>
      <c r="K32" s="224">
        <v>16740</v>
      </c>
      <c r="L32" s="224">
        <v>16000</v>
      </c>
      <c r="M32" s="49"/>
      <c r="N32" s="246" t="str">
        <f>IF(C32="","",'OPĆI DIO'!$C$1)</f>
        <v>22824 VELEUČILIŠTE U ŠIBENIKU</v>
      </c>
      <c r="O32" s="40" t="str">
        <f t="shared" si="5"/>
        <v>323</v>
      </c>
      <c r="P32" s="40" t="str">
        <f t="shared" si="6"/>
        <v>32</v>
      </c>
      <c r="Q32" s="40" t="str">
        <f t="shared" si="7"/>
        <v>43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43</v>
      </c>
      <c r="D33" s="45" t="str">
        <f t="shared" si="1"/>
        <v>Ostali prihodi za posebne namjene</v>
      </c>
      <c r="E33" s="50">
        <v>3233</v>
      </c>
      <c r="F33" s="45" t="str">
        <f t="shared" si="2"/>
        <v>Usluge promidžbe i informiranja</v>
      </c>
      <c r="G33" s="328" t="s">
        <v>186</v>
      </c>
      <c r="H33" s="45" t="str">
        <f t="shared" si="3"/>
        <v>REDOVNA DJELATNOST VELEUČILIŠTA I VISOKIH ŠKOLA (IZ EVIDENCIJSKIH PRIHODA)</v>
      </c>
      <c r="I33" s="45" t="str">
        <f t="shared" si="4"/>
        <v>0942</v>
      </c>
      <c r="J33" s="224">
        <v>4400</v>
      </c>
      <c r="K33" s="224">
        <v>4421.9999999999991</v>
      </c>
      <c r="L33" s="224">
        <v>4444.1099999999988</v>
      </c>
      <c r="M33" s="49"/>
      <c r="N33" s="246" t="str">
        <f>IF(C33="","",'OPĆI DIO'!$C$1)</f>
        <v>22824 VELEUČILIŠTE U ŠIBENIKU</v>
      </c>
      <c r="O33" s="40" t="str">
        <f t="shared" si="5"/>
        <v>323</v>
      </c>
      <c r="P33" s="40" t="str">
        <f t="shared" si="6"/>
        <v>32</v>
      </c>
      <c r="Q33" s="40" t="str">
        <f t="shared" si="7"/>
        <v>43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43</v>
      </c>
      <c r="D34" s="45" t="str">
        <f t="shared" si="1"/>
        <v>Ostali prihodi za posebne namjene</v>
      </c>
      <c r="E34" s="50">
        <v>3234</v>
      </c>
      <c r="F34" s="45" t="str">
        <f t="shared" si="2"/>
        <v>Komunalne usluge</v>
      </c>
      <c r="G34" s="328" t="s">
        <v>186</v>
      </c>
      <c r="H34" s="45" t="str">
        <f t="shared" si="3"/>
        <v>REDOVNA DJELATNOST VELEUČILIŠTA I VISOKIH ŠKOLA (IZ EVIDENCIJSKIH PRIHODA)</v>
      </c>
      <c r="I34" s="45" t="str">
        <f t="shared" si="4"/>
        <v>0942</v>
      </c>
      <c r="J34" s="224">
        <v>7363</v>
      </c>
      <c r="K34" s="224">
        <v>6633</v>
      </c>
      <c r="L34" s="224">
        <v>10000</v>
      </c>
      <c r="M34" s="49"/>
      <c r="N34" s="246" t="str">
        <f>IF(C34="","",'OPĆI DIO'!$C$1)</f>
        <v>22824 VELEUČILIŠTE U ŠIBENIKU</v>
      </c>
      <c r="O34" s="40" t="str">
        <f t="shared" si="5"/>
        <v>323</v>
      </c>
      <c r="P34" s="40" t="str">
        <f t="shared" si="6"/>
        <v>32</v>
      </c>
      <c r="Q34" s="40" t="str">
        <f t="shared" si="7"/>
        <v>43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43</v>
      </c>
      <c r="D35" s="45" t="str">
        <f t="shared" si="1"/>
        <v>Ostali prihodi za posebne namjene</v>
      </c>
      <c r="E35" s="50">
        <v>3235</v>
      </c>
      <c r="F35" s="45" t="str">
        <f t="shared" si="2"/>
        <v>Zakupnine i najamnine</v>
      </c>
      <c r="G35" s="328" t="s">
        <v>186</v>
      </c>
      <c r="H35" s="45" t="str">
        <f t="shared" si="3"/>
        <v>REDOVNA DJELATNOST VELEUČILIŠTA I VISOKIH ŠKOLA (IZ EVIDENCIJSKIH PRIHODA)</v>
      </c>
      <c r="I35" s="45" t="str">
        <f t="shared" si="4"/>
        <v>0942</v>
      </c>
      <c r="J35" s="224">
        <v>13200.000000000002</v>
      </c>
      <c r="K35" s="224">
        <v>16266</v>
      </c>
      <c r="L35" s="224">
        <v>20000</v>
      </c>
      <c r="M35" s="49"/>
      <c r="N35" s="246" t="str">
        <f>IF(C35="","",'OPĆI DIO'!$C$1)</f>
        <v>22824 VELEUČILIŠTE U ŠIBENIKU</v>
      </c>
      <c r="O35" s="40" t="str">
        <f t="shared" si="5"/>
        <v>323</v>
      </c>
      <c r="P35" s="40" t="str">
        <f t="shared" si="6"/>
        <v>32</v>
      </c>
      <c r="Q35" s="40" t="str">
        <f t="shared" si="7"/>
        <v>43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43</v>
      </c>
      <c r="D36" s="45" t="str">
        <f t="shared" si="1"/>
        <v>Ostali prihodi za posebne namjene</v>
      </c>
      <c r="E36" s="50">
        <v>3237</v>
      </c>
      <c r="F36" s="45" t="str">
        <f t="shared" si="2"/>
        <v>Intelektualne i osobne usluge</v>
      </c>
      <c r="G36" s="328" t="s">
        <v>186</v>
      </c>
      <c r="H36" s="45" t="str">
        <f t="shared" si="3"/>
        <v>REDOVNA DJELATNOST VELEUČILIŠTA I VISOKIH ŠKOLA (IZ EVIDENCIJSKIH PRIHODA)</v>
      </c>
      <c r="I36" s="45" t="str">
        <f t="shared" si="4"/>
        <v>0942</v>
      </c>
      <c r="J36" s="224">
        <v>20000</v>
      </c>
      <c r="K36" s="224">
        <v>30000</v>
      </c>
      <c r="L36" s="224">
        <v>22000</v>
      </c>
      <c r="M36" s="49"/>
      <c r="N36" s="246" t="str">
        <f>IF(C36="","",'OPĆI DIO'!$C$1)</f>
        <v>22824 VELEUČILIŠTE U ŠIBENIKU</v>
      </c>
      <c r="O36" s="40" t="str">
        <f t="shared" si="5"/>
        <v>323</v>
      </c>
      <c r="P36" s="40" t="str">
        <f t="shared" si="6"/>
        <v>32</v>
      </c>
      <c r="Q36" s="40" t="str">
        <f t="shared" si="7"/>
        <v>43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43</v>
      </c>
      <c r="D37" s="45" t="str">
        <f t="shared" si="1"/>
        <v>Ostali prihodi za posebne namjene</v>
      </c>
      <c r="E37" s="50">
        <v>3238</v>
      </c>
      <c r="F37" s="45" t="str">
        <f t="shared" si="2"/>
        <v>Računalne usluge</v>
      </c>
      <c r="G37" s="328" t="s">
        <v>186</v>
      </c>
      <c r="H37" s="45" t="str">
        <f t="shared" si="3"/>
        <v>REDOVNA DJELATNOST VELEUČILIŠTA I VISOKIH ŠKOLA (IZ EVIDENCIJSKIH PRIHODA)</v>
      </c>
      <c r="I37" s="45" t="str">
        <f t="shared" si="4"/>
        <v>0942</v>
      </c>
      <c r="J37" s="224">
        <v>10000</v>
      </c>
      <c r="K37" s="224">
        <v>10000</v>
      </c>
      <c r="L37" s="224">
        <v>10000</v>
      </c>
      <c r="M37" s="49"/>
      <c r="N37" s="246" t="str">
        <f>IF(C37="","",'OPĆI DIO'!$C$1)</f>
        <v>22824 VELEUČILIŠTE U ŠIBENIKU</v>
      </c>
      <c r="O37" s="40" t="str">
        <f t="shared" si="5"/>
        <v>323</v>
      </c>
      <c r="P37" s="40" t="str">
        <f t="shared" si="6"/>
        <v>32</v>
      </c>
      <c r="Q37" s="40" t="str">
        <f t="shared" si="7"/>
        <v>43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43</v>
      </c>
      <c r="D38" s="45" t="str">
        <f t="shared" si="1"/>
        <v>Ostali prihodi za posebne namjene</v>
      </c>
      <c r="E38" s="50">
        <v>3239</v>
      </c>
      <c r="F38" s="45" t="str">
        <f t="shared" si="2"/>
        <v>Ostale usluge</v>
      </c>
      <c r="G38" s="328" t="s">
        <v>186</v>
      </c>
      <c r="H38" s="45" t="str">
        <f t="shared" si="3"/>
        <v>REDOVNA DJELATNOST VELEUČILIŠTA I VISOKIH ŠKOLA (IZ EVIDENCIJSKIH PRIHODA)</v>
      </c>
      <c r="I38" s="45" t="str">
        <f t="shared" si="4"/>
        <v>0942</v>
      </c>
      <c r="J38" s="224">
        <v>2933.7000000000003</v>
      </c>
      <c r="K38" s="224">
        <v>2948.3685</v>
      </c>
      <c r="L38" s="224">
        <v>2963.1103424999997</v>
      </c>
      <c r="M38" s="49"/>
      <c r="N38" s="246" t="str">
        <f>IF(C38="","",'OPĆI DIO'!$C$1)</f>
        <v>22824 VELEUČILIŠTE U ŠIBENIKU</v>
      </c>
      <c r="O38" s="40" t="str">
        <f t="shared" si="5"/>
        <v>323</v>
      </c>
      <c r="P38" s="40" t="str">
        <f t="shared" si="6"/>
        <v>32</v>
      </c>
      <c r="Q38" s="40" t="str">
        <f t="shared" si="7"/>
        <v>43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327">
        <v>43</v>
      </c>
      <c r="D39" s="45" t="str">
        <f t="shared" si="1"/>
        <v>Ostali prihodi za posebne namjene</v>
      </c>
      <c r="E39" s="327">
        <v>3241</v>
      </c>
      <c r="F39" s="45" t="str">
        <f t="shared" si="2"/>
        <v>Naknade troškova osobama izvan radnog odnosa</v>
      </c>
      <c r="G39" s="328" t="s">
        <v>186</v>
      </c>
      <c r="H39" s="45" t="str">
        <f t="shared" si="3"/>
        <v>REDOVNA DJELATNOST VELEUČILIŠTA I VISOKIH ŠKOLA (IZ EVIDENCIJSKIH PRIHODA)</v>
      </c>
      <c r="I39" s="45" t="str">
        <f t="shared" si="4"/>
        <v>0942</v>
      </c>
      <c r="J39" s="224">
        <v>7333.7000000000007</v>
      </c>
      <c r="K39" s="224">
        <v>7370.3684999999996</v>
      </c>
      <c r="L39" s="224">
        <v>7407.2203424999989</v>
      </c>
      <c r="M39" s="49"/>
      <c r="N39" s="246" t="str">
        <f>IF(C39="","",'OPĆI DIO'!$C$1)</f>
        <v>22824 VELEUČILIŠTE U ŠIBENIKU</v>
      </c>
      <c r="O39" s="40" t="str">
        <f t="shared" si="5"/>
        <v>324</v>
      </c>
      <c r="P39" s="40" t="str">
        <f t="shared" si="6"/>
        <v>32</v>
      </c>
      <c r="Q39" s="40" t="str">
        <f t="shared" si="7"/>
        <v>43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3291</v>
      </c>
      <c r="F40" s="45" t="str">
        <f t="shared" si="2"/>
        <v>Naknade za rad predstavničkih i izvršnih tijela, povjerensta</v>
      </c>
      <c r="G40" s="328" t="s">
        <v>186</v>
      </c>
      <c r="H40" s="45" t="str">
        <f t="shared" si="3"/>
        <v>REDOVNA DJELATNOST VELEUČILIŠTA I VISOKIH ŠKOLA (IZ EVIDENCIJSKIH PRIHODA)</v>
      </c>
      <c r="I40" s="45" t="str">
        <f t="shared" si="4"/>
        <v>0942</v>
      </c>
      <c r="J40" s="224">
        <v>24933.7</v>
      </c>
      <c r="K40" s="224">
        <v>25058.368499999997</v>
      </c>
      <c r="L40" s="224">
        <v>30000</v>
      </c>
      <c r="M40" s="49"/>
      <c r="N40" s="246" t="str">
        <f>IF(C40="","",'OPĆI DIO'!$C$1)</f>
        <v>22824 VELEUČILIŠTE U ŠIBENIKU</v>
      </c>
      <c r="O40" s="40" t="str">
        <f t="shared" si="5"/>
        <v>329</v>
      </c>
      <c r="P40" s="40" t="str">
        <f t="shared" si="6"/>
        <v>32</v>
      </c>
      <c r="Q40" s="40" t="str">
        <f t="shared" si="7"/>
        <v>43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3292</v>
      </c>
      <c r="F41" s="45" t="str">
        <f t="shared" si="2"/>
        <v>Premije osiguranja</v>
      </c>
      <c r="G41" s="328" t="s">
        <v>186</v>
      </c>
      <c r="H41" s="45" t="str">
        <f t="shared" si="3"/>
        <v>REDOVNA DJELATNOST VELEUČILIŠTA I VISOKIH ŠKOLA (IZ EVIDENCIJSKIH PRIHODA)</v>
      </c>
      <c r="I41" s="45" t="str">
        <f t="shared" si="4"/>
        <v>0942</v>
      </c>
      <c r="J41" s="224">
        <v>29040.000000000004</v>
      </c>
      <c r="K41" s="224">
        <v>29185.200000000001</v>
      </c>
      <c r="L41" s="224">
        <v>35000</v>
      </c>
      <c r="M41" s="49"/>
      <c r="N41" s="246" t="str">
        <f>IF(C41="","",'OPĆI DIO'!$C$1)</f>
        <v>22824 VELEUČILIŠTE U ŠIBENIKU</v>
      </c>
      <c r="O41" s="40" t="str">
        <f t="shared" si="5"/>
        <v>329</v>
      </c>
      <c r="P41" s="40" t="str">
        <f t="shared" si="6"/>
        <v>32</v>
      </c>
      <c r="Q41" s="40" t="str">
        <f t="shared" si="7"/>
        <v>43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43</v>
      </c>
      <c r="D42" s="45" t="str">
        <f t="shared" si="1"/>
        <v>Ostali prihodi za posebne namjene</v>
      </c>
      <c r="E42" s="50">
        <v>3293</v>
      </c>
      <c r="F42" s="45" t="str">
        <f t="shared" si="2"/>
        <v>Reprezentacija</v>
      </c>
      <c r="G42" s="328" t="s">
        <v>186</v>
      </c>
      <c r="H42" s="45" t="str">
        <f t="shared" si="3"/>
        <v>REDOVNA DJELATNOST VELEUČILIŠTA I VISOKIH ŠKOLA (IZ EVIDENCIJSKIH PRIHODA)</v>
      </c>
      <c r="I42" s="45" t="str">
        <f t="shared" si="4"/>
        <v>0942</v>
      </c>
      <c r="J42" s="224">
        <v>14666.300000000001</v>
      </c>
      <c r="K42" s="224">
        <v>14739.6315</v>
      </c>
      <c r="L42" s="224">
        <v>14813.329657499999</v>
      </c>
      <c r="M42" s="49"/>
      <c r="N42" s="246" t="str">
        <f>IF(C42="","",'OPĆI DIO'!$C$1)</f>
        <v>22824 VELEUČILIŠTE U ŠIBENIKU</v>
      </c>
      <c r="O42" s="40" t="str">
        <f t="shared" si="5"/>
        <v>329</v>
      </c>
      <c r="P42" s="40" t="str">
        <f t="shared" si="6"/>
        <v>32</v>
      </c>
      <c r="Q42" s="40" t="str">
        <f t="shared" si="7"/>
        <v>43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43</v>
      </c>
      <c r="D43" s="45" t="str">
        <f t="shared" si="1"/>
        <v>Ostali prihodi za posebne namjene</v>
      </c>
      <c r="E43" s="50">
        <v>3294</v>
      </c>
      <c r="F43" s="45" t="str">
        <f t="shared" si="2"/>
        <v>Članarine i norme</v>
      </c>
      <c r="G43" s="329" t="s">
        <v>186</v>
      </c>
      <c r="H43" s="45" t="str">
        <f t="shared" si="3"/>
        <v>REDOVNA DJELATNOST VELEUČILIŠTA I VISOKIH ŠKOLA (IZ EVIDENCIJSKIH PRIHODA)</v>
      </c>
      <c r="I43" s="45" t="str">
        <f t="shared" si="4"/>
        <v>0942</v>
      </c>
      <c r="J43" s="224">
        <v>4400</v>
      </c>
      <c r="K43" s="224">
        <v>4421.9999999999991</v>
      </c>
      <c r="L43" s="224">
        <v>4444.1099999999988</v>
      </c>
      <c r="M43" s="49"/>
      <c r="N43" s="246" t="str">
        <f>IF(C43="","",'OPĆI DIO'!$C$1)</f>
        <v>22824 VELEUČILIŠTE U ŠIBENIKU</v>
      </c>
      <c r="O43" s="40" t="str">
        <f t="shared" si="5"/>
        <v>329</v>
      </c>
      <c r="P43" s="40" t="str">
        <f t="shared" si="6"/>
        <v>32</v>
      </c>
      <c r="Q43" s="40" t="str">
        <f t="shared" si="7"/>
        <v>43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43</v>
      </c>
      <c r="D44" s="45" t="str">
        <f t="shared" si="1"/>
        <v>Ostali prihodi za posebne namjene</v>
      </c>
      <c r="E44" s="50">
        <v>3295</v>
      </c>
      <c r="F44" s="45" t="str">
        <f t="shared" si="2"/>
        <v>Pristojbe i naknade</v>
      </c>
      <c r="G44" s="329" t="s">
        <v>186</v>
      </c>
      <c r="H44" s="45" t="str">
        <f t="shared" si="3"/>
        <v>REDOVNA DJELATNOST VELEUČILIŠTA I VISOKIH ŠKOLA (IZ EVIDENCIJSKIH PRIHODA)</v>
      </c>
      <c r="I44" s="45" t="str">
        <f t="shared" si="4"/>
        <v>0942</v>
      </c>
      <c r="J44" s="224">
        <v>2200</v>
      </c>
      <c r="K44" s="224">
        <v>2210.9999999999995</v>
      </c>
      <c r="L44" s="224">
        <v>2222.0549999999994</v>
      </c>
      <c r="M44" s="49"/>
      <c r="N44" s="246" t="str">
        <f>IF(C44="","",'OPĆI DIO'!$C$1)</f>
        <v>22824 VELEUČILIŠTE U ŠIBENIKU</v>
      </c>
      <c r="O44" s="40" t="str">
        <f t="shared" si="5"/>
        <v>329</v>
      </c>
      <c r="P44" s="40" t="str">
        <f t="shared" si="6"/>
        <v>32</v>
      </c>
      <c r="Q44" s="40" t="str">
        <f t="shared" si="7"/>
        <v>43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43</v>
      </c>
      <c r="D45" s="45" t="str">
        <f t="shared" si="1"/>
        <v>Ostali prihodi za posebne namjene</v>
      </c>
      <c r="E45" s="50">
        <v>3299</v>
      </c>
      <c r="F45" s="45" t="str">
        <f t="shared" si="2"/>
        <v>Ostali nespomenuti rashodi poslovanja</v>
      </c>
      <c r="G45" s="329" t="s">
        <v>186</v>
      </c>
      <c r="H45" s="45" t="str">
        <f t="shared" si="3"/>
        <v>REDOVNA DJELATNOST VELEUČILIŠTA I VISOKIH ŠKOLA (IZ EVIDENCIJSKIH PRIHODA)</v>
      </c>
      <c r="I45" s="45" t="str">
        <f t="shared" si="4"/>
        <v>0942</v>
      </c>
      <c r="J45" s="224">
        <v>10266.300000000001</v>
      </c>
      <c r="K45" s="224">
        <v>10317.6315</v>
      </c>
      <c r="L45" s="224">
        <v>10369.219657499998</v>
      </c>
      <c r="M45" s="49"/>
      <c r="N45" s="246" t="str">
        <f>IF(C45="","",'OPĆI DIO'!$C$1)</f>
        <v>22824 VELEUČILIŠTE U ŠIBENIKU</v>
      </c>
      <c r="O45" s="40" t="str">
        <f t="shared" si="5"/>
        <v>329</v>
      </c>
      <c r="P45" s="40" t="str">
        <f t="shared" si="6"/>
        <v>32</v>
      </c>
      <c r="Q45" s="40" t="str">
        <f t="shared" si="7"/>
        <v>43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50">
        <v>3431</v>
      </c>
      <c r="F46" s="45" t="str">
        <f t="shared" si="2"/>
        <v>Bankarske usluge i usluge platnog prometa</v>
      </c>
      <c r="G46" s="329" t="s">
        <v>186</v>
      </c>
      <c r="H46" s="45" t="str">
        <f t="shared" si="3"/>
        <v>REDOVNA DJELATNOST VELEUČILIŠTA I VISOKIH ŠKOLA (IZ EVIDENCIJSKIH PRIHODA)</v>
      </c>
      <c r="I46" s="45" t="str">
        <f t="shared" si="4"/>
        <v>0942</v>
      </c>
      <c r="J46" s="224">
        <v>1466.3000000000002</v>
      </c>
      <c r="K46" s="224">
        <v>1473.6315</v>
      </c>
      <c r="L46" s="224">
        <v>1480.9996574999998</v>
      </c>
      <c r="M46" s="49"/>
      <c r="N46" s="246" t="str">
        <f>IF(C46="","",'OPĆI DIO'!$C$1)</f>
        <v>22824 VELEUČILIŠTE U ŠIBENIKU</v>
      </c>
      <c r="O46" s="40" t="str">
        <f t="shared" si="5"/>
        <v>343</v>
      </c>
      <c r="P46" s="40" t="str">
        <f t="shared" si="6"/>
        <v>34</v>
      </c>
      <c r="Q46" s="40" t="str">
        <f t="shared" si="7"/>
        <v>43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50">
        <v>3811</v>
      </c>
      <c r="F47" s="45" t="str">
        <f t="shared" si="2"/>
        <v>Tekuće donacije u novcu</v>
      </c>
      <c r="G47" s="329" t="s">
        <v>186</v>
      </c>
      <c r="H47" s="45" t="str">
        <f t="shared" si="3"/>
        <v>REDOVNA DJELATNOST VELEUČILIŠTA I VISOKIH ŠKOLA (IZ EVIDENCIJSKIH PRIHODA)</v>
      </c>
      <c r="I47" s="45" t="str">
        <f t="shared" si="4"/>
        <v>0942</v>
      </c>
      <c r="J47" s="224">
        <v>2933.7000000000003</v>
      </c>
      <c r="K47" s="224">
        <v>2948.3685</v>
      </c>
      <c r="L47" s="224">
        <v>2963.1103424999997</v>
      </c>
      <c r="M47" s="49"/>
      <c r="N47" s="246" t="str">
        <f>IF(C47="","",'OPĆI DIO'!$C$1)</f>
        <v>22824 VELEUČILIŠTE U ŠIBENIKU</v>
      </c>
      <c r="O47" s="40" t="str">
        <f t="shared" si="5"/>
        <v>381</v>
      </c>
      <c r="P47" s="40" t="str">
        <f t="shared" si="6"/>
        <v>38</v>
      </c>
      <c r="Q47" s="40" t="str">
        <f t="shared" si="7"/>
        <v>43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50">
        <v>4241</v>
      </c>
      <c r="F48" s="45" t="str">
        <f t="shared" si="2"/>
        <v>Knjige</v>
      </c>
      <c r="G48" s="329" t="s">
        <v>186</v>
      </c>
      <c r="H48" s="45" t="str">
        <f t="shared" si="3"/>
        <v>REDOVNA DJELATNOST VELEUČILIŠTA I VISOKIH ŠKOLA (IZ EVIDENCIJSKIH PRIHODA)</v>
      </c>
      <c r="I48" s="45" t="str">
        <f t="shared" si="4"/>
        <v>0942</v>
      </c>
      <c r="J48" s="224">
        <v>1466.3000000000002</v>
      </c>
      <c r="K48" s="224">
        <v>1473.6315</v>
      </c>
      <c r="L48" s="224">
        <v>3481</v>
      </c>
      <c r="M48" s="49"/>
      <c r="N48" s="246" t="str">
        <f>IF(C48="","",'OPĆI DIO'!$C$1)</f>
        <v>22824 VELEUČILIŠTE U ŠIBENIKU</v>
      </c>
      <c r="O48" s="40" t="str">
        <f t="shared" si="5"/>
        <v>424</v>
      </c>
      <c r="P48" s="40" t="str">
        <f t="shared" si="6"/>
        <v>42</v>
      </c>
      <c r="Q48" s="40" t="str">
        <f t="shared" si="7"/>
        <v>43</v>
      </c>
      <c r="R48" s="40" t="str">
        <f t="shared" si="8"/>
        <v>94</v>
      </c>
      <c r="S48" s="40" t="str">
        <f t="shared" si="9"/>
        <v>4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50">
        <v>4262</v>
      </c>
      <c r="F49" s="45" t="str">
        <f t="shared" si="2"/>
        <v>Ulaganja u računalne programe</v>
      </c>
      <c r="G49" s="329" t="s">
        <v>186</v>
      </c>
      <c r="H49" s="45" t="str">
        <f t="shared" si="3"/>
        <v>REDOVNA DJELATNOST VELEUČILIŠTA I VISOKIH ŠKOLA (IZ EVIDENCIJSKIH PRIHODA)</v>
      </c>
      <c r="I49" s="45" t="str">
        <f t="shared" si="4"/>
        <v>0942</v>
      </c>
      <c r="J49" s="224">
        <v>5309.7000000000007</v>
      </c>
      <c r="K49" s="224">
        <v>5336.2485000000006</v>
      </c>
      <c r="L49" s="224">
        <v>6777</v>
      </c>
      <c r="M49" s="49"/>
      <c r="N49" s="246" t="str">
        <f>IF(C49="","",'OPĆI DIO'!$C$1)</f>
        <v>22824 VELEUČILIŠTE U ŠIBENIKU</v>
      </c>
      <c r="O49" s="40" t="str">
        <f t="shared" si="5"/>
        <v>426</v>
      </c>
      <c r="P49" s="40" t="str">
        <f t="shared" si="6"/>
        <v>42</v>
      </c>
      <c r="Q49" s="40" t="str">
        <f t="shared" si="7"/>
        <v>43</v>
      </c>
      <c r="R49" s="40" t="str">
        <f t="shared" si="8"/>
        <v>94</v>
      </c>
      <c r="S49" s="40" t="str">
        <f t="shared" si="9"/>
        <v>4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50">
        <v>4221</v>
      </c>
      <c r="F50" s="45" t="str">
        <f t="shared" si="2"/>
        <v>Uredska oprema i namještaj</v>
      </c>
      <c r="G50" s="329" t="s">
        <v>186</v>
      </c>
      <c r="H50" s="45" t="str">
        <f t="shared" si="3"/>
        <v>REDOVNA DJELATNOST VELEUČILIŠTA I VISOKIH ŠKOLA (IZ EVIDENCIJSKIH PRIHODA)</v>
      </c>
      <c r="I50" s="45" t="str">
        <f t="shared" si="4"/>
        <v>0942</v>
      </c>
      <c r="J50" s="224">
        <v>14666.300000000001</v>
      </c>
      <c r="K50" s="224">
        <v>14739.6315</v>
      </c>
      <c r="L50" s="224">
        <v>35000</v>
      </c>
      <c r="M50" s="49"/>
      <c r="N50" s="246" t="str">
        <f>IF(C50="","",'OPĆI DIO'!$C$1)</f>
        <v>22824 VELEUČILIŠTE U ŠIBENIKU</v>
      </c>
      <c r="O50" s="40" t="str">
        <f t="shared" si="5"/>
        <v>422</v>
      </c>
      <c r="P50" s="40" t="str">
        <f t="shared" si="6"/>
        <v>42</v>
      </c>
      <c r="Q50" s="40" t="str">
        <f t="shared" si="7"/>
        <v>43</v>
      </c>
      <c r="R50" s="40" t="str">
        <f t="shared" si="8"/>
        <v>94</v>
      </c>
      <c r="S50" s="40" t="str">
        <f t="shared" si="9"/>
        <v>4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50">
        <v>3235</v>
      </c>
      <c r="F51" s="45" t="str">
        <f t="shared" si="2"/>
        <v>Zakupnine i najamnine</v>
      </c>
      <c r="G51" s="329" t="s">
        <v>186</v>
      </c>
      <c r="H51" s="45" t="str">
        <f t="shared" si="3"/>
        <v>REDOVNA DJELATNOST VELEUČILIŠTA I VISOKIH ŠKOLA (IZ EVIDENCIJSKIH PRIHODA)</v>
      </c>
      <c r="I51" s="45" t="str">
        <f t="shared" si="4"/>
        <v>0942</v>
      </c>
      <c r="J51" s="224">
        <v>14666.300000000001</v>
      </c>
      <c r="K51" s="224">
        <v>14739.6315</v>
      </c>
      <c r="L51" s="224">
        <v>18000</v>
      </c>
      <c r="M51" s="49"/>
      <c r="N51" s="246" t="str">
        <f>IF(C51="","",'OPĆI DIO'!$C$1)</f>
        <v>22824 VELEUČILIŠTE U ŠIBENIKU</v>
      </c>
      <c r="O51" s="40" t="str">
        <f t="shared" si="5"/>
        <v>323</v>
      </c>
      <c r="P51" s="40" t="str">
        <f t="shared" si="6"/>
        <v>32</v>
      </c>
      <c r="Q51" s="40" t="str">
        <f t="shared" si="7"/>
        <v>43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50">
        <v>3224</v>
      </c>
      <c r="F52" s="45" t="str">
        <f t="shared" si="2"/>
        <v>Materijal i dijelovi za tekuće i investicijsko održavanje</v>
      </c>
      <c r="G52" s="329" t="s">
        <v>186</v>
      </c>
      <c r="H52" s="45" t="str">
        <f t="shared" si="3"/>
        <v>REDOVNA DJELATNOST VELEUČILIŠTA I VISOKIH ŠKOLA (IZ EVIDENCIJSKIH PRIHODA)</v>
      </c>
      <c r="I52" s="45" t="str">
        <f t="shared" si="4"/>
        <v>0942</v>
      </c>
      <c r="J52" s="224">
        <v>14666.300000000001</v>
      </c>
      <c r="K52" s="224">
        <v>14739.6315</v>
      </c>
      <c r="L52" s="224">
        <v>14813.329657499999</v>
      </c>
      <c r="M52" s="49"/>
      <c r="N52" s="246" t="str">
        <f>IF(C52="","",'OPĆI DIO'!$C$1)</f>
        <v>22824 VELEUČILIŠTE U ŠIBENIKU</v>
      </c>
      <c r="O52" s="40" t="str">
        <f t="shared" si="5"/>
        <v>322</v>
      </c>
      <c r="P52" s="40" t="str">
        <f t="shared" si="6"/>
        <v>32</v>
      </c>
      <c r="Q52" s="40" t="str">
        <f t="shared" si="7"/>
        <v>43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52</v>
      </c>
      <c r="D53" s="45" t="str">
        <f t="shared" si="1"/>
        <v>Ostale pomoći</v>
      </c>
      <c r="E53" s="50">
        <v>3213</v>
      </c>
      <c r="F53" s="45" t="str">
        <f t="shared" si="2"/>
        <v>Stručno usavršavanje zaposlenika</v>
      </c>
      <c r="G53" s="329" t="s">
        <v>1512</v>
      </c>
      <c r="H53" s="45" t="str">
        <f t="shared" si="3"/>
        <v>ERASMUS - PROJEKTI  ZA KORISNIKE OBRAZOVANJE OD 2021. DO 2027.</v>
      </c>
      <c r="I53" s="45" t="str">
        <f t="shared" si="4"/>
        <v>0970</v>
      </c>
      <c r="J53" s="224">
        <v>53590</v>
      </c>
      <c r="K53" s="224">
        <v>11518.2045</v>
      </c>
      <c r="L53" s="224">
        <v>3497</v>
      </c>
      <c r="M53" s="49"/>
      <c r="N53" s="246" t="str">
        <f>IF(C53="","",'OPĆI DIO'!$C$1)</f>
        <v>22824 VELEUČILIŠTE U ŠIBENIKU</v>
      </c>
      <c r="O53" s="40" t="str">
        <f t="shared" si="5"/>
        <v>321</v>
      </c>
      <c r="P53" s="40" t="str">
        <f t="shared" si="6"/>
        <v>32</v>
      </c>
      <c r="Q53" s="40" t="str">
        <f t="shared" si="7"/>
        <v>52</v>
      </c>
      <c r="R53" s="40" t="str">
        <f t="shared" si="8"/>
        <v>97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52</v>
      </c>
      <c r="D54" s="45" t="str">
        <f t="shared" si="1"/>
        <v>Ostale pomoći</v>
      </c>
      <c r="E54" s="50">
        <v>3293</v>
      </c>
      <c r="F54" s="45" t="str">
        <f t="shared" si="2"/>
        <v>Reprezentacija</v>
      </c>
      <c r="G54" s="329" t="s">
        <v>1512</v>
      </c>
      <c r="H54" s="45" t="str">
        <f t="shared" si="3"/>
        <v>ERASMUS - PROJEKTI  ZA KORISNIKE OBRAZOVANJE OD 2021. DO 2027.</v>
      </c>
      <c r="I54" s="45" t="str">
        <f t="shared" si="4"/>
        <v>0970</v>
      </c>
      <c r="J54" s="224">
        <v>1100</v>
      </c>
      <c r="K54" s="224">
        <v>1181</v>
      </c>
      <c r="L54" s="224">
        <v>111</v>
      </c>
      <c r="M54" s="49"/>
      <c r="N54" s="246" t="str">
        <f>IF(C54="","",'OPĆI DIO'!$C$1)</f>
        <v>22824 VELEUČILIŠTE U ŠIBENIKU</v>
      </c>
      <c r="O54" s="40" t="str">
        <f t="shared" si="5"/>
        <v>329</v>
      </c>
      <c r="P54" s="40" t="str">
        <f t="shared" si="6"/>
        <v>32</v>
      </c>
      <c r="Q54" s="40" t="str">
        <f t="shared" si="7"/>
        <v>52</v>
      </c>
      <c r="R54" s="40" t="str">
        <f t="shared" si="8"/>
        <v>97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/>
      </c>
      <c r="B55" s="44" t="str">
        <f>IF(C55="","",VLOOKUP('OPĆI DIO'!$C$1,'OPĆI DIO'!$N$4:$W$137,9,FALSE))</f>
        <v/>
      </c>
      <c r="C55" s="50"/>
      <c r="D55" s="45" t="str">
        <f t="shared" si="1"/>
        <v/>
      </c>
      <c r="E55" s="50"/>
      <c r="F55" s="45" t="str">
        <f t="shared" si="2"/>
        <v/>
      </c>
      <c r="G55" s="329"/>
      <c r="H55" s="45" t="str">
        <f t="shared" si="3"/>
        <v/>
      </c>
      <c r="I55" s="45" t="str">
        <f t="shared" si="4"/>
        <v/>
      </c>
      <c r="J55" s="224"/>
      <c r="K55" s="224"/>
      <c r="L55" s="224"/>
      <c r="M55" s="49"/>
      <c r="N55" s="246" t="str">
        <f>IF(C55="","",'OPĆI DIO'!$C$1)</f>
        <v/>
      </c>
      <c r="O55" s="40" t="str">
        <f t="shared" si="5"/>
        <v/>
      </c>
      <c r="P55" s="40" t="str">
        <f t="shared" si="6"/>
        <v/>
      </c>
      <c r="Q55" s="40" t="str">
        <f t="shared" si="7"/>
        <v/>
      </c>
      <c r="R55" s="40" t="str">
        <f t="shared" si="8"/>
        <v/>
      </c>
      <c r="S55" s="40" t="str">
        <f t="shared" si="9"/>
        <v/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/>
      </c>
      <c r="B56" s="44" t="str">
        <f>IF(C56="","",VLOOKUP('OPĆI DIO'!$C$1,'OPĆI DIO'!$N$4:$W$137,9,FALSE))</f>
        <v/>
      </c>
      <c r="C56" s="50"/>
      <c r="D56" s="45" t="str">
        <f t="shared" si="1"/>
        <v/>
      </c>
      <c r="E56" s="50"/>
      <c r="F56" s="45" t="str">
        <f t="shared" si="2"/>
        <v/>
      </c>
      <c r="G56" s="329"/>
      <c r="H56" s="45" t="str">
        <f t="shared" si="3"/>
        <v/>
      </c>
      <c r="I56" s="45" t="str">
        <f t="shared" si="4"/>
        <v/>
      </c>
      <c r="J56" s="224"/>
      <c r="K56" s="224"/>
      <c r="L56" s="224"/>
      <c r="M56" s="49"/>
      <c r="N56" s="246" t="str">
        <f>IF(C56="","",'OPĆI DIO'!$C$1)</f>
        <v/>
      </c>
      <c r="O56" s="40" t="str">
        <f t="shared" si="5"/>
        <v/>
      </c>
      <c r="P56" s="40" t="str">
        <f t="shared" si="6"/>
        <v/>
      </c>
      <c r="Q56" s="40" t="str">
        <f t="shared" si="7"/>
        <v/>
      </c>
      <c r="R56" s="40" t="str">
        <f t="shared" si="8"/>
        <v/>
      </c>
      <c r="S56" s="40" t="str">
        <f t="shared" si="9"/>
        <v/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/>
      </c>
      <c r="B57" s="44" t="str">
        <f>IF(C57="","",VLOOKUP('OPĆI DIO'!$C$1,'OPĆI DIO'!$N$4:$W$137,9,FALSE))</f>
        <v/>
      </c>
      <c r="C57" s="50"/>
      <c r="D57" s="45" t="str">
        <f t="shared" si="1"/>
        <v/>
      </c>
      <c r="E57" s="50"/>
      <c r="F57" s="45" t="str">
        <f t="shared" si="2"/>
        <v/>
      </c>
      <c r="G57" s="329"/>
      <c r="H57" s="45" t="str">
        <f t="shared" si="3"/>
        <v/>
      </c>
      <c r="I57" s="45" t="str">
        <f t="shared" si="4"/>
        <v/>
      </c>
      <c r="J57" s="224"/>
      <c r="K57" s="224"/>
      <c r="L57" s="224"/>
      <c r="M57" s="49"/>
      <c r="N57" s="246" t="str">
        <f>IF(C57="","",'OPĆI DIO'!$C$1)</f>
        <v/>
      </c>
      <c r="O57" s="40" t="str">
        <f t="shared" si="5"/>
        <v/>
      </c>
      <c r="P57" s="40" t="str">
        <f t="shared" si="6"/>
        <v/>
      </c>
      <c r="Q57" s="40" t="str">
        <f t="shared" si="7"/>
        <v/>
      </c>
      <c r="R57" s="40" t="str">
        <f t="shared" si="8"/>
        <v/>
      </c>
      <c r="S57" s="40" t="str">
        <f t="shared" si="9"/>
        <v/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/>
      </c>
      <c r="B58" s="44" t="str">
        <f>IF(C58="","",VLOOKUP('OPĆI DIO'!$C$1,'OPĆI DIO'!$N$4:$W$137,9,FALSE))</f>
        <v/>
      </c>
      <c r="C58" s="50"/>
      <c r="D58" s="45" t="str">
        <f t="shared" si="1"/>
        <v/>
      </c>
      <c r="E58" s="50"/>
      <c r="F58" s="45" t="str">
        <f t="shared" si="2"/>
        <v/>
      </c>
      <c r="G58" s="329"/>
      <c r="H58" s="45" t="str">
        <f t="shared" si="3"/>
        <v/>
      </c>
      <c r="I58" s="45" t="str">
        <f t="shared" si="4"/>
        <v/>
      </c>
      <c r="J58" s="224"/>
      <c r="K58" s="224"/>
      <c r="L58" s="224"/>
      <c r="M58" s="49"/>
      <c r="N58" s="246" t="str">
        <f>IF(C58="","",'OPĆI DIO'!$C$1)</f>
        <v/>
      </c>
      <c r="O58" s="40" t="str">
        <f t="shared" si="5"/>
        <v/>
      </c>
      <c r="P58" s="40" t="str">
        <f t="shared" si="6"/>
        <v/>
      </c>
      <c r="Q58" s="40" t="str">
        <f t="shared" si="7"/>
        <v/>
      </c>
      <c r="R58" s="40" t="str">
        <f t="shared" si="8"/>
        <v/>
      </c>
      <c r="S58" s="40" t="str">
        <f t="shared" si="9"/>
        <v/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/>
      </c>
      <c r="B59" s="44" t="str">
        <f>IF(C59="","",VLOOKUP('OPĆI DIO'!$C$1,'OPĆI DIO'!$N$4:$W$137,9,FALSE))</f>
        <v/>
      </c>
      <c r="C59" s="50"/>
      <c r="D59" s="45" t="str">
        <f t="shared" si="1"/>
        <v/>
      </c>
      <c r="E59" s="50"/>
      <c r="F59" s="45" t="str">
        <f t="shared" si="2"/>
        <v/>
      </c>
      <c r="G59" s="329"/>
      <c r="H59" s="45" t="str">
        <f t="shared" si="3"/>
        <v/>
      </c>
      <c r="I59" s="45" t="str">
        <f t="shared" si="4"/>
        <v/>
      </c>
      <c r="J59" s="224"/>
      <c r="K59" s="224"/>
      <c r="L59" s="224"/>
      <c r="M59" s="49"/>
      <c r="N59" s="246" t="str">
        <f>IF(C59="","",'OPĆI DIO'!$C$1)</f>
        <v/>
      </c>
      <c r="O59" s="40" t="str">
        <f t="shared" si="5"/>
        <v/>
      </c>
      <c r="P59" s="40" t="str">
        <f t="shared" si="6"/>
        <v/>
      </c>
      <c r="Q59" s="40" t="str">
        <f t="shared" si="7"/>
        <v/>
      </c>
      <c r="R59" s="40" t="str">
        <f t="shared" si="8"/>
        <v/>
      </c>
      <c r="S59" s="40" t="str">
        <f t="shared" si="9"/>
        <v/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/>
      </c>
      <c r="B60" s="44" t="str">
        <f>IF(C60="","",VLOOKUP('OPĆI DIO'!$C$1,'OPĆI DIO'!$N$4:$W$137,9,FALSE))</f>
        <v/>
      </c>
      <c r="C60" s="50"/>
      <c r="D60" s="45" t="str">
        <f t="shared" si="1"/>
        <v/>
      </c>
      <c r="E60" s="50"/>
      <c r="F60" s="45" t="str">
        <f t="shared" si="2"/>
        <v/>
      </c>
      <c r="G60" s="329"/>
      <c r="H60" s="45" t="str">
        <f t="shared" si="3"/>
        <v/>
      </c>
      <c r="I60" s="45" t="str">
        <f t="shared" si="4"/>
        <v/>
      </c>
      <c r="J60" s="224"/>
      <c r="K60" s="224"/>
      <c r="L60" s="224"/>
      <c r="M60" s="49"/>
      <c r="N60" s="246" t="str">
        <f>IF(C60="","",'OPĆI DIO'!$C$1)</f>
        <v/>
      </c>
      <c r="O60" s="40" t="str">
        <f t="shared" si="5"/>
        <v/>
      </c>
      <c r="P60" s="40" t="str">
        <f t="shared" si="6"/>
        <v/>
      </c>
      <c r="Q60" s="40" t="str">
        <f t="shared" si="7"/>
        <v/>
      </c>
      <c r="R60" s="40" t="str">
        <f t="shared" si="8"/>
        <v/>
      </c>
      <c r="S60" s="40" t="str">
        <f t="shared" si="9"/>
        <v/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/>
      </c>
      <c r="B61" s="44" t="str">
        <f>IF(C61="","",VLOOKUP('OPĆI DIO'!$C$1,'OPĆI DIO'!$N$4:$W$137,9,FALSE))</f>
        <v/>
      </c>
      <c r="C61" s="50"/>
      <c r="D61" s="45" t="str">
        <f t="shared" si="1"/>
        <v/>
      </c>
      <c r="E61" s="50"/>
      <c r="F61" s="45" t="str">
        <f t="shared" si="2"/>
        <v/>
      </c>
      <c r="G61" s="329"/>
      <c r="H61" s="45" t="str">
        <f t="shared" si="3"/>
        <v/>
      </c>
      <c r="I61" s="45" t="str">
        <f t="shared" si="4"/>
        <v/>
      </c>
      <c r="J61" s="224"/>
      <c r="K61" s="224"/>
      <c r="L61" s="224"/>
      <c r="M61" s="49"/>
      <c r="N61" s="246" t="str">
        <f>IF(C61="","",'OPĆI DIO'!$C$1)</f>
        <v/>
      </c>
      <c r="O61" s="40" t="str">
        <f t="shared" si="5"/>
        <v/>
      </c>
      <c r="P61" s="40" t="str">
        <f t="shared" si="6"/>
        <v/>
      </c>
      <c r="Q61" s="40" t="str">
        <f t="shared" si="7"/>
        <v/>
      </c>
      <c r="R61" s="40" t="str">
        <f t="shared" si="8"/>
        <v/>
      </c>
      <c r="S61" s="40" t="str">
        <f t="shared" si="9"/>
        <v/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/>
      </c>
      <c r="B62" s="44" t="str">
        <f>IF(C62="","",VLOOKUP('OPĆI DIO'!$C$1,'OPĆI DIO'!$N$4:$W$137,9,FALSE))</f>
        <v/>
      </c>
      <c r="C62" s="50"/>
      <c r="D62" s="45" t="str">
        <f t="shared" si="1"/>
        <v/>
      </c>
      <c r="E62" s="50"/>
      <c r="F62" s="45" t="str">
        <f t="shared" si="2"/>
        <v/>
      </c>
      <c r="G62" s="329"/>
      <c r="H62" s="45" t="str">
        <f t="shared" si="3"/>
        <v/>
      </c>
      <c r="I62" s="45" t="str">
        <f t="shared" si="4"/>
        <v/>
      </c>
      <c r="J62" s="224"/>
      <c r="K62" s="224"/>
      <c r="L62" s="224"/>
      <c r="M62" s="49"/>
      <c r="N62" s="246" t="str">
        <f>IF(C62="","",'OPĆI DIO'!$C$1)</f>
        <v/>
      </c>
      <c r="O62" s="40" t="str">
        <f t="shared" si="5"/>
        <v/>
      </c>
      <c r="P62" s="40" t="str">
        <f t="shared" si="6"/>
        <v/>
      </c>
      <c r="Q62" s="40" t="str">
        <f t="shared" si="7"/>
        <v/>
      </c>
      <c r="R62" s="40" t="str">
        <f t="shared" si="8"/>
        <v/>
      </c>
      <c r="S62" s="40" t="str">
        <f t="shared" si="9"/>
        <v/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/>
      </c>
      <c r="B63" s="44" t="str">
        <f>IF(C63="","",VLOOKUP('OPĆI DIO'!$C$1,'OPĆI DIO'!$N$4:$W$137,9,FALSE))</f>
        <v/>
      </c>
      <c r="C63" s="50"/>
      <c r="D63" s="45" t="str">
        <f t="shared" si="1"/>
        <v/>
      </c>
      <c r="E63" s="50"/>
      <c r="F63" s="45" t="str">
        <f t="shared" si="2"/>
        <v/>
      </c>
      <c r="G63" s="329"/>
      <c r="H63" s="45" t="str">
        <f t="shared" si="3"/>
        <v/>
      </c>
      <c r="I63" s="45" t="str">
        <f t="shared" si="4"/>
        <v/>
      </c>
      <c r="J63" s="224"/>
      <c r="K63" s="224"/>
      <c r="L63" s="224"/>
      <c r="M63" s="49"/>
      <c r="N63" s="246" t="str">
        <f>IF(C63="","",'OPĆI DIO'!$C$1)</f>
        <v/>
      </c>
      <c r="O63" s="40" t="str">
        <f t="shared" si="5"/>
        <v/>
      </c>
      <c r="P63" s="40" t="str">
        <f t="shared" si="6"/>
        <v/>
      </c>
      <c r="Q63" s="40" t="str">
        <f t="shared" si="7"/>
        <v/>
      </c>
      <c r="R63" s="40" t="str">
        <f t="shared" si="8"/>
        <v/>
      </c>
      <c r="S63" s="40" t="str">
        <f t="shared" si="9"/>
        <v/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/>
      </c>
      <c r="B64" s="44" t="str">
        <f>IF(C64="","",VLOOKUP('OPĆI DIO'!$C$1,'OPĆI DIO'!$N$4:$W$137,9,FALSE))</f>
        <v/>
      </c>
      <c r="C64" s="50"/>
      <c r="D64" s="45" t="str">
        <f t="shared" si="1"/>
        <v/>
      </c>
      <c r="E64" s="50"/>
      <c r="F64" s="45" t="str">
        <f t="shared" si="2"/>
        <v/>
      </c>
      <c r="G64" s="329"/>
      <c r="H64" s="45" t="str">
        <f t="shared" si="3"/>
        <v/>
      </c>
      <c r="I64" s="45" t="str">
        <f t="shared" si="4"/>
        <v/>
      </c>
      <c r="J64" s="224"/>
      <c r="K64" s="224"/>
      <c r="L64" s="224"/>
      <c r="M64" s="49"/>
      <c r="N64" s="246" t="str">
        <f>IF(C64="","",'OPĆI DIO'!$C$1)</f>
        <v/>
      </c>
      <c r="O64" s="40" t="str">
        <f t="shared" si="5"/>
        <v/>
      </c>
      <c r="P64" s="40" t="str">
        <f t="shared" si="6"/>
        <v/>
      </c>
      <c r="Q64" s="40" t="str">
        <f t="shared" si="7"/>
        <v/>
      </c>
      <c r="R64" s="40" t="str">
        <f t="shared" si="8"/>
        <v/>
      </c>
      <c r="S64" s="40" t="str">
        <f t="shared" si="9"/>
        <v/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/>
      </c>
      <c r="B65" s="44" t="str">
        <f>IF(C65="","",VLOOKUP('OPĆI DIO'!$C$1,'OPĆI DIO'!$N$4:$W$137,9,FALSE))</f>
        <v/>
      </c>
      <c r="C65" s="50"/>
      <c r="D65" s="45" t="str">
        <f t="shared" si="1"/>
        <v/>
      </c>
      <c r="E65" s="50"/>
      <c r="F65" s="45" t="str">
        <f t="shared" si="2"/>
        <v/>
      </c>
      <c r="G65" s="329"/>
      <c r="H65" s="45" t="str">
        <f t="shared" si="3"/>
        <v/>
      </c>
      <c r="I65" s="45" t="str">
        <f t="shared" si="4"/>
        <v/>
      </c>
      <c r="J65" s="224"/>
      <c r="K65" s="224"/>
      <c r="L65" s="224"/>
      <c r="M65" s="49"/>
      <c r="N65" s="246" t="str">
        <f>IF(C65="","",'OPĆI DIO'!$C$1)</f>
        <v/>
      </c>
      <c r="O65" s="40" t="str">
        <f t="shared" si="5"/>
        <v/>
      </c>
      <c r="P65" s="40" t="str">
        <f t="shared" si="6"/>
        <v/>
      </c>
      <c r="Q65" s="40" t="str">
        <f t="shared" si="7"/>
        <v/>
      </c>
      <c r="R65" s="40" t="str">
        <f t="shared" si="8"/>
        <v/>
      </c>
      <c r="S65" s="40" t="str">
        <f t="shared" si="9"/>
        <v/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/>
      </c>
      <c r="B66" s="44" t="str">
        <f>IF(C66="","",VLOOKUP('OPĆI DIO'!$C$1,'OPĆI DIO'!$N$4:$W$137,9,FALSE))</f>
        <v/>
      </c>
      <c r="C66" s="50"/>
      <c r="D66" s="45" t="str">
        <f t="shared" si="1"/>
        <v/>
      </c>
      <c r="E66" s="50"/>
      <c r="F66" s="45" t="str">
        <f t="shared" si="2"/>
        <v/>
      </c>
      <c r="G66" s="329"/>
      <c r="H66" s="45" t="str">
        <f t="shared" si="3"/>
        <v/>
      </c>
      <c r="I66" s="45" t="str">
        <f t="shared" si="4"/>
        <v/>
      </c>
      <c r="J66" s="224"/>
      <c r="K66" s="224"/>
      <c r="L66" s="224"/>
      <c r="M66" s="49"/>
      <c r="N66" s="246" t="str">
        <f>IF(C66="","",'OPĆI DIO'!$C$1)</f>
        <v/>
      </c>
      <c r="O66" s="40" t="str">
        <f t="shared" si="5"/>
        <v/>
      </c>
      <c r="P66" s="40" t="str">
        <f t="shared" si="6"/>
        <v/>
      </c>
      <c r="Q66" s="40" t="str">
        <f t="shared" si="7"/>
        <v/>
      </c>
      <c r="R66" s="40" t="str">
        <f t="shared" si="8"/>
        <v/>
      </c>
      <c r="S66" s="40" t="str">
        <f t="shared" si="9"/>
        <v/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/>
      </c>
      <c r="B67" s="44" t="str">
        <f>IF(C67="","",VLOOKUP('OPĆI DIO'!$C$1,'OPĆI DIO'!$N$4:$W$137,9,FALSE))</f>
        <v/>
      </c>
      <c r="C67" s="50"/>
      <c r="D67" s="45" t="str">
        <f t="shared" ref="D67:D130" si="14">IFERROR(VLOOKUP(C67,$T$6:$U$24,2,FALSE),"")</f>
        <v/>
      </c>
      <c r="E67" s="50"/>
      <c r="F67" s="45" t="str">
        <f t="shared" si="2"/>
        <v/>
      </c>
      <c r="G67" s="329"/>
      <c r="H67" s="45" t="str">
        <f t="shared" si="3"/>
        <v/>
      </c>
      <c r="I67" s="45" t="str">
        <f t="shared" si="4"/>
        <v/>
      </c>
      <c r="J67" s="224"/>
      <c r="K67" s="224"/>
      <c r="L67" s="224"/>
      <c r="M67" s="49"/>
      <c r="N67" s="246" t="str">
        <f>IF(C67="","",'OPĆI DIO'!$C$1)</f>
        <v/>
      </c>
      <c r="O67" s="40" t="str">
        <f t="shared" si="5"/>
        <v/>
      </c>
      <c r="P67" s="40" t="str">
        <f t="shared" si="6"/>
        <v/>
      </c>
      <c r="Q67" s="40" t="str">
        <f t="shared" si="7"/>
        <v/>
      </c>
      <c r="R67" s="40" t="str">
        <f t="shared" si="8"/>
        <v/>
      </c>
      <c r="S67" s="40" t="str">
        <f t="shared" si="9"/>
        <v/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/>
      </c>
      <c r="B68" s="44" t="str">
        <f>IF(C68="","",VLOOKUP('OPĆI DIO'!$C$1,'OPĆI DIO'!$N$4:$W$137,9,FALSE))</f>
        <v/>
      </c>
      <c r="C68" s="50"/>
      <c r="D68" s="45" t="str">
        <f t="shared" si="14"/>
        <v/>
      </c>
      <c r="E68" s="50"/>
      <c r="F68" s="45" t="str">
        <f t="shared" ref="F68:F131" si="15">IFERROR(VLOOKUP(E68,$W$5:$Y$129,2,FALSE),"")</f>
        <v/>
      </c>
      <c r="G68" s="329"/>
      <c r="H68" s="45" t="str">
        <f t="shared" ref="H68:H131" si="16">IFERROR(VLOOKUP(G68,$AC$6:$AD$344,2,FALSE),"")</f>
        <v/>
      </c>
      <c r="I68" s="45" t="str">
        <f t="shared" ref="I68:I131" si="17">IFERROR(VLOOKUP(G68,$AC$6:$AG$344,3,FALSE),"")</f>
        <v/>
      </c>
      <c r="J68" s="224"/>
      <c r="K68" s="224"/>
      <c r="L68" s="224"/>
      <c r="M68" s="49"/>
      <c r="N68" s="246" t="str">
        <f>IF(C68="","",'OPĆI DIO'!$C$1)</f>
        <v/>
      </c>
      <c r="O68" s="40" t="str">
        <f t="shared" ref="O68:O131" si="18">LEFT(E68,3)</f>
        <v/>
      </c>
      <c r="P68" s="40" t="str">
        <f t="shared" ref="P68:P131" si="19">LEFT(E68,2)</f>
        <v/>
      </c>
      <c r="Q68" s="40" t="str">
        <f t="shared" ref="Q68:Q131" si="20">LEFT(C68,3)</f>
        <v/>
      </c>
      <c r="R68" s="40" t="str">
        <f t="shared" ref="R68:R131" si="21">MID(I68,2,2)</f>
        <v/>
      </c>
      <c r="S68" s="40" t="str">
        <f t="shared" ref="S68:S131" si="22">LEFT(E68,1)</f>
        <v/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/>
      </c>
      <c r="B69" s="44" t="str">
        <f>IF(C69="","",VLOOKUP('OPĆI DIO'!$C$1,'OPĆI DIO'!$N$4:$W$137,9,FALSE))</f>
        <v/>
      </c>
      <c r="C69" s="50"/>
      <c r="D69" s="45" t="str">
        <f t="shared" si="14"/>
        <v/>
      </c>
      <c r="E69" s="50"/>
      <c r="F69" s="45" t="str">
        <f t="shared" si="15"/>
        <v/>
      </c>
      <c r="G69" s="329"/>
      <c r="H69" s="45" t="str">
        <f t="shared" si="16"/>
        <v/>
      </c>
      <c r="I69" s="45" t="str">
        <f t="shared" si="17"/>
        <v/>
      </c>
      <c r="J69" s="224"/>
      <c r="K69" s="224"/>
      <c r="L69" s="224"/>
      <c r="M69" s="49"/>
      <c r="N69" s="246" t="str">
        <f>IF(C69="","",'OPĆI DIO'!$C$1)</f>
        <v/>
      </c>
      <c r="O69" s="40" t="str">
        <f t="shared" si="18"/>
        <v/>
      </c>
      <c r="P69" s="40" t="str">
        <f t="shared" si="19"/>
        <v/>
      </c>
      <c r="Q69" s="40" t="str">
        <f t="shared" si="20"/>
        <v/>
      </c>
      <c r="R69" s="40" t="str">
        <f t="shared" si="21"/>
        <v/>
      </c>
      <c r="S69" s="40" t="str">
        <f t="shared" si="22"/>
        <v/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/>
      </c>
      <c r="B70" s="44" t="str">
        <f>IF(C70="","",VLOOKUP('OPĆI DIO'!$C$1,'OPĆI DIO'!$N$4:$W$137,9,FALSE))</f>
        <v/>
      </c>
      <c r="C70" s="50"/>
      <c r="D70" s="45" t="str">
        <f t="shared" si="14"/>
        <v/>
      </c>
      <c r="E70" s="50"/>
      <c r="F70" s="45" t="str">
        <f t="shared" si="15"/>
        <v/>
      </c>
      <c r="G70" s="329"/>
      <c r="H70" s="45" t="str">
        <f t="shared" si="16"/>
        <v/>
      </c>
      <c r="I70" s="45" t="str">
        <f t="shared" si="17"/>
        <v/>
      </c>
      <c r="J70" s="224"/>
      <c r="K70" s="224"/>
      <c r="L70" s="224"/>
      <c r="M70" s="49"/>
      <c r="N70" s="246" t="str">
        <f>IF(C70="","",'OPĆI DIO'!$C$1)</f>
        <v/>
      </c>
      <c r="O70" s="40" t="str">
        <f t="shared" si="18"/>
        <v/>
      </c>
      <c r="P70" s="40" t="str">
        <f t="shared" si="19"/>
        <v/>
      </c>
      <c r="Q70" s="40" t="str">
        <f t="shared" si="20"/>
        <v/>
      </c>
      <c r="R70" s="40" t="str">
        <f t="shared" si="21"/>
        <v/>
      </c>
      <c r="S70" s="40" t="str">
        <f t="shared" si="22"/>
        <v/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/>
      </c>
      <c r="B71" s="44" t="str">
        <f>IF(C71="","",VLOOKUP('OPĆI DIO'!$C$1,'OPĆI DIO'!$N$4:$W$137,9,FALSE))</f>
        <v/>
      </c>
      <c r="C71" s="50"/>
      <c r="D71" s="45" t="str">
        <f t="shared" si="14"/>
        <v/>
      </c>
      <c r="E71" s="50"/>
      <c r="F71" s="45" t="str">
        <f t="shared" si="15"/>
        <v/>
      </c>
      <c r="G71" s="329"/>
      <c r="H71" s="45" t="str">
        <f t="shared" si="16"/>
        <v/>
      </c>
      <c r="I71" s="45" t="str">
        <f t="shared" si="17"/>
        <v/>
      </c>
      <c r="J71" s="224"/>
      <c r="K71" s="224"/>
      <c r="L71" s="224"/>
      <c r="M71" s="49"/>
      <c r="N71" s="246" t="str">
        <f>IF(C71="","",'OPĆI DIO'!$C$1)</f>
        <v/>
      </c>
      <c r="O71" s="40" t="str">
        <f t="shared" si="18"/>
        <v/>
      </c>
      <c r="P71" s="40" t="str">
        <f t="shared" si="19"/>
        <v/>
      </c>
      <c r="Q71" s="40" t="str">
        <f t="shared" si="20"/>
        <v/>
      </c>
      <c r="R71" s="40" t="str">
        <f t="shared" si="21"/>
        <v/>
      </c>
      <c r="S71" s="40" t="str">
        <f t="shared" si="22"/>
        <v/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/>
      </c>
      <c r="B72" s="44" t="str">
        <f>IF(C72="","",VLOOKUP('OPĆI DIO'!$C$1,'OPĆI DIO'!$N$4:$W$137,9,FALSE))</f>
        <v/>
      </c>
      <c r="C72" s="50"/>
      <c r="D72" s="45" t="str">
        <f t="shared" si="14"/>
        <v/>
      </c>
      <c r="E72" s="50"/>
      <c r="F72" s="45" t="str">
        <f t="shared" si="15"/>
        <v/>
      </c>
      <c r="G72" s="329"/>
      <c r="H72" s="45" t="str">
        <f t="shared" si="16"/>
        <v/>
      </c>
      <c r="I72" s="45" t="str">
        <f t="shared" si="17"/>
        <v/>
      </c>
      <c r="J72" s="224"/>
      <c r="K72" s="224"/>
      <c r="L72" s="224"/>
      <c r="M72" s="49"/>
      <c r="N72" s="246" t="str">
        <f>IF(C72="","",'OPĆI DIO'!$C$1)</f>
        <v/>
      </c>
      <c r="O72" s="40" t="str">
        <f t="shared" si="18"/>
        <v/>
      </c>
      <c r="P72" s="40" t="str">
        <f t="shared" si="19"/>
        <v/>
      </c>
      <c r="Q72" s="40" t="str">
        <f t="shared" si="20"/>
        <v/>
      </c>
      <c r="R72" s="40" t="str">
        <f t="shared" si="21"/>
        <v/>
      </c>
      <c r="S72" s="40" t="str">
        <f t="shared" si="22"/>
        <v/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/>
      </c>
      <c r="B73" s="44" t="str">
        <f>IF(C73="","",VLOOKUP('OPĆI DIO'!$C$1,'OPĆI DIO'!$N$4:$W$137,9,FALSE))</f>
        <v/>
      </c>
      <c r="C73" s="50"/>
      <c r="D73" s="45" t="str">
        <f t="shared" si="14"/>
        <v/>
      </c>
      <c r="E73" s="50"/>
      <c r="F73" s="45" t="str">
        <f t="shared" si="15"/>
        <v/>
      </c>
      <c r="G73" s="329"/>
      <c r="H73" s="45" t="str">
        <f t="shared" si="16"/>
        <v/>
      </c>
      <c r="I73" s="45" t="str">
        <f t="shared" si="17"/>
        <v/>
      </c>
      <c r="J73" s="224"/>
      <c r="K73" s="224"/>
      <c r="L73" s="224"/>
      <c r="M73" s="49"/>
      <c r="N73" s="246" t="str">
        <f>IF(C73="","",'OPĆI DIO'!$C$1)</f>
        <v/>
      </c>
      <c r="O73" s="40" t="str">
        <f t="shared" si="18"/>
        <v/>
      </c>
      <c r="P73" s="40" t="str">
        <f t="shared" si="19"/>
        <v/>
      </c>
      <c r="Q73" s="40" t="str">
        <f t="shared" si="20"/>
        <v/>
      </c>
      <c r="R73" s="40" t="str">
        <f t="shared" si="21"/>
        <v/>
      </c>
      <c r="S73" s="40" t="str">
        <f t="shared" si="22"/>
        <v/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/>
      </c>
      <c r="B74" s="44" t="str">
        <f>IF(C74="","",VLOOKUP('OPĆI DIO'!$C$1,'OPĆI DIO'!$N$4:$W$137,9,FALSE))</f>
        <v/>
      </c>
      <c r="C74" s="50"/>
      <c r="D74" s="45" t="str">
        <f t="shared" si="14"/>
        <v/>
      </c>
      <c r="E74" s="50"/>
      <c r="F74" s="45" t="str">
        <f t="shared" si="15"/>
        <v/>
      </c>
      <c r="G74" s="329"/>
      <c r="H74" s="45" t="str">
        <f t="shared" si="16"/>
        <v/>
      </c>
      <c r="I74" s="45" t="str">
        <f t="shared" si="17"/>
        <v/>
      </c>
      <c r="J74" s="224"/>
      <c r="K74" s="224"/>
      <c r="L74" s="224"/>
      <c r="M74" s="49"/>
      <c r="N74" s="246" t="str">
        <f>IF(C74="","",'OPĆI DIO'!$C$1)</f>
        <v/>
      </c>
      <c r="O74" s="40" t="str">
        <f t="shared" si="18"/>
        <v/>
      </c>
      <c r="P74" s="40" t="str">
        <f t="shared" si="19"/>
        <v/>
      </c>
      <c r="Q74" s="40" t="str">
        <f t="shared" si="20"/>
        <v/>
      </c>
      <c r="R74" s="40" t="str">
        <f t="shared" si="21"/>
        <v/>
      </c>
      <c r="S74" s="40" t="str">
        <f t="shared" si="22"/>
        <v/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/>
      </c>
      <c r="B75" s="44" t="str">
        <f>IF(C75="","",VLOOKUP('OPĆI DIO'!$C$1,'OPĆI DIO'!$N$4:$W$137,9,FALSE))</f>
        <v/>
      </c>
      <c r="C75" s="50"/>
      <c r="D75" s="45" t="str">
        <f t="shared" si="14"/>
        <v/>
      </c>
      <c r="E75" s="50"/>
      <c r="F75" s="45" t="str">
        <f t="shared" si="15"/>
        <v/>
      </c>
      <c r="G75" s="329"/>
      <c r="H75" s="45" t="str">
        <f t="shared" si="16"/>
        <v/>
      </c>
      <c r="I75" s="45" t="str">
        <f t="shared" si="17"/>
        <v/>
      </c>
      <c r="J75" s="224"/>
      <c r="K75" s="224"/>
      <c r="L75" s="224"/>
      <c r="M75" s="49"/>
      <c r="N75" s="246" t="str">
        <f>IF(C75="","",'OPĆI DIO'!$C$1)</f>
        <v/>
      </c>
      <c r="O75" s="40" t="str">
        <f t="shared" si="18"/>
        <v/>
      </c>
      <c r="P75" s="40" t="str">
        <f t="shared" si="19"/>
        <v/>
      </c>
      <c r="Q75" s="40" t="str">
        <f t="shared" si="20"/>
        <v/>
      </c>
      <c r="R75" s="40" t="str">
        <f t="shared" si="21"/>
        <v/>
      </c>
      <c r="S75" s="40" t="str">
        <f t="shared" si="22"/>
        <v/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/>
      </c>
      <c r="B76" s="44" t="str">
        <f>IF(C76="","",VLOOKUP('OPĆI DIO'!$C$1,'OPĆI DIO'!$N$4:$W$137,9,FALSE))</f>
        <v/>
      </c>
      <c r="C76" s="50"/>
      <c r="D76" s="45" t="str">
        <f t="shared" si="14"/>
        <v/>
      </c>
      <c r="E76" s="50"/>
      <c r="F76" s="45" t="str">
        <f t="shared" si="15"/>
        <v/>
      </c>
      <c r="G76" s="329"/>
      <c r="H76" s="45" t="str">
        <f t="shared" si="16"/>
        <v/>
      </c>
      <c r="I76" s="45" t="str">
        <f t="shared" si="17"/>
        <v/>
      </c>
      <c r="J76" s="224"/>
      <c r="K76" s="224"/>
      <c r="L76" s="224"/>
      <c r="M76" s="49"/>
      <c r="N76" s="246" t="str">
        <f>IF(C76="","",'OPĆI DIO'!$C$1)</f>
        <v/>
      </c>
      <c r="O76" s="40" t="str">
        <f t="shared" si="18"/>
        <v/>
      </c>
      <c r="P76" s="40" t="str">
        <f t="shared" si="19"/>
        <v/>
      </c>
      <c r="Q76" s="40" t="str">
        <f t="shared" si="20"/>
        <v/>
      </c>
      <c r="R76" s="40" t="str">
        <f t="shared" si="21"/>
        <v/>
      </c>
      <c r="S76" s="40" t="str">
        <f t="shared" si="22"/>
        <v/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/>
      </c>
      <c r="B77" s="44" t="str">
        <f>IF(C77="","",VLOOKUP('OPĆI DIO'!$C$1,'OPĆI DIO'!$N$4:$W$137,9,FALSE))</f>
        <v/>
      </c>
      <c r="C77" s="50"/>
      <c r="D77" s="45" t="str">
        <f t="shared" si="14"/>
        <v/>
      </c>
      <c r="E77" s="50"/>
      <c r="F77" s="45" t="str">
        <f t="shared" si="15"/>
        <v/>
      </c>
      <c r="G77" s="329"/>
      <c r="H77" s="45" t="str">
        <f t="shared" si="16"/>
        <v/>
      </c>
      <c r="I77" s="45" t="str">
        <f t="shared" si="17"/>
        <v/>
      </c>
      <c r="J77" s="224"/>
      <c r="K77" s="224"/>
      <c r="L77" s="224"/>
      <c r="M77" s="49"/>
      <c r="N77" s="246" t="str">
        <f>IF(C77="","",'OPĆI DIO'!$C$1)</f>
        <v/>
      </c>
      <c r="O77" s="40" t="str">
        <f t="shared" si="18"/>
        <v/>
      </c>
      <c r="P77" s="40" t="str">
        <f t="shared" si="19"/>
        <v/>
      </c>
      <c r="Q77" s="40" t="str">
        <f t="shared" si="20"/>
        <v/>
      </c>
      <c r="R77" s="40" t="str">
        <f t="shared" si="21"/>
        <v/>
      </c>
      <c r="S77" s="40" t="str">
        <f t="shared" si="22"/>
        <v/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/>
      </c>
      <c r="B78" s="44" t="str">
        <f>IF(C78="","",VLOOKUP('OPĆI DIO'!$C$1,'OPĆI DIO'!$N$4:$W$137,9,FALSE))</f>
        <v/>
      </c>
      <c r="C78" s="50"/>
      <c r="D78" s="45" t="str">
        <f t="shared" si="14"/>
        <v/>
      </c>
      <c r="E78" s="50"/>
      <c r="F78" s="45" t="str">
        <f t="shared" si="15"/>
        <v/>
      </c>
      <c r="G78" s="329"/>
      <c r="H78" s="45" t="str">
        <f t="shared" si="16"/>
        <v/>
      </c>
      <c r="I78" s="45" t="str">
        <f t="shared" si="17"/>
        <v/>
      </c>
      <c r="J78" s="224"/>
      <c r="K78" s="224"/>
      <c r="L78" s="224"/>
      <c r="M78" s="49"/>
      <c r="N78" s="246" t="str">
        <f>IF(C78="","",'OPĆI DIO'!$C$1)</f>
        <v/>
      </c>
      <c r="O78" s="40" t="str">
        <f t="shared" si="18"/>
        <v/>
      </c>
      <c r="P78" s="40" t="str">
        <f t="shared" si="19"/>
        <v/>
      </c>
      <c r="Q78" s="40" t="str">
        <f t="shared" si="20"/>
        <v/>
      </c>
      <c r="R78" s="40" t="str">
        <f t="shared" si="21"/>
        <v/>
      </c>
      <c r="S78" s="40" t="str">
        <f t="shared" si="22"/>
        <v/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14"/>
        <v/>
      </c>
      <c r="E79" s="50"/>
      <c r="F79" s="45" t="str">
        <f t="shared" si="15"/>
        <v/>
      </c>
      <c r="G79" s="329"/>
      <c r="H79" s="45" t="str">
        <f t="shared" si="16"/>
        <v/>
      </c>
      <c r="I79" s="45" t="str">
        <f t="shared" si="17"/>
        <v/>
      </c>
      <c r="J79" s="224"/>
      <c r="K79" s="224"/>
      <c r="L79" s="224"/>
      <c r="M79" s="49"/>
      <c r="N79" s="246" t="str">
        <f>IF(C79="","",'OPĆI DIO'!$C$1)</f>
        <v/>
      </c>
      <c r="O79" s="40" t="str">
        <f t="shared" si="18"/>
        <v/>
      </c>
      <c r="P79" s="40" t="str">
        <f t="shared" si="19"/>
        <v/>
      </c>
      <c r="Q79" s="40" t="str">
        <f t="shared" si="20"/>
        <v/>
      </c>
      <c r="R79" s="40" t="str">
        <f t="shared" si="21"/>
        <v/>
      </c>
      <c r="S79" s="40" t="str">
        <f t="shared" si="22"/>
        <v/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14"/>
        <v/>
      </c>
      <c r="E80" s="50"/>
      <c r="F80" s="45" t="str">
        <f t="shared" si="15"/>
        <v/>
      </c>
      <c r="G80" s="329"/>
      <c r="H80" s="45" t="str">
        <f t="shared" si="16"/>
        <v/>
      </c>
      <c r="I80" s="45" t="str">
        <f t="shared" si="17"/>
        <v/>
      </c>
      <c r="J80" s="224"/>
      <c r="K80" s="224"/>
      <c r="L80" s="224"/>
      <c r="M80" s="49"/>
      <c r="N80" s="246" t="str">
        <f>IF(C80="","",'OPĆI DIO'!$C$1)</f>
        <v/>
      </c>
      <c r="O80" s="40" t="str">
        <f t="shared" si="18"/>
        <v/>
      </c>
      <c r="P80" s="40" t="str">
        <f t="shared" si="19"/>
        <v/>
      </c>
      <c r="Q80" s="40" t="str">
        <f t="shared" si="20"/>
        <v/>
      </c>
      <c r="R80" s="40" t="str">
        <f t="shared" si="21"/>
        <v/>
      </c>
      <c r="S80" s="40" t="str">
        <f t="shared" si="22"/>
        <v/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5"/>
        <v/>
      </c>
      <c r="G81" s="329"/>
      <c r="H81" s="45" t="str">
        <f t="shared" si="16"/>
        <v/>
      </c>
      <c r="I81" s="45" t="str">
        <f t="shared" si="17"/>
        <v/>
      </c>
      <c r="J81" s="224"/>
      <c r="K81" s="224"/>
      <c r="L81" s="224"/>
      <c r="M81" s="49"/>
      <c r="N81" s="246" t="str">
        <f>IF(C81="","",'OPĆI DIO'!$C$1)</f>
        <v/>
      </c>
      <c r="O81" s="40" t="str">
        <f t="shared" si="18"/>
        <v/>
      </c>
      <c r="P81" s="40" t="str">
        <f t="shared" si="19"/>
        <v/>
      </c>
      <c r="Q81" s="40" t="str">
        <f t="shared" si="20"/>
        <v/>
      </c>
      <c r="R81" s="40" t="str">
        <f t="shared" si="21"/>
        <v/>
      </c>
      <c r="S81" s="40" t="str">
        <f t="shared" si="22"/>
        <v/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5"/>
        <v/>
      </c>
      <c r="G82" s="329"/>
      <c r="H82" s="45" t="str">
        <f t="shared" si="16"/>
        <v/>
      </c>
      <c r="I82" s="45" t="str">
        <f t="shared" si="17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8"/>
        <v/>
      </c>
      <c r="P82" s="40" t="str">
        <f t="shared" si="19"/>
        <v/>
      </c>
      <c r="Q82" s="40" t="str">
        <f t="shared" si="20"/>
        <v/>
      </c>
      <c r="R82" s="40" t="str">
        <f t="shared" si="21"/>
        <v/>
      </c>
      <c r="S82" s="40" t="str">
        <f t="shared" si="22"/>
        <v/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5"/>
        <v/>
      </c>
      <c r="G83" s="329"/>
      <c r="H83" s="45" t="str">
        <f t="shared" si="16"/>
        <v/>
      </c>
      <c r="I83" s="45" t="str">
        <f t="shared" si="17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8"/>
        <v/>
      </c>
      <c r="P83" s="40" t="str">
        <f t="shared" si="19"/>
        <v/>
      </c>
      <c r="Q83" s="40" t="str">
        <f t="shared" si="20"/>
        <v/>
      </c>
      <c r="R83" s="40" t="str">
        <f t="shared" si="21"/>
        <v/>
      </c>
      <c r="S83" s="40" t="str">
        <f t="shared" si="22"/>
        <v/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5"/>
        <v/>
      </c>
      <c r="G84" s="329"/>
      <c r="H84" s="45" t="str">
        <f t="shared" si="16"/>
        <v/>
      </c>
      <c r="I84" s="45" t="str">
        <f t="shared" si="17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8"/>
        <v/>
      </c>
      <c r="P84" s="40" t="str">
        <f t="shared" si="19"/>
        <v/>
      </c>
      <c r="Q84" s="40" t="str">
        <f t="shared" si="20"/>
        <v/>
      </c>
      <c r="R84" s="40" t="str">
        <f t="shared" si="21"/>
        <v/>
      </c>
      <c r="S84" s="40" t="str">
        <f t="shared" si="22"/>
        <v/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5"/>
        <v/>
      </c>
      <c r="G85" s="329"/>
      <c r="H85" s="45" t="str">
        <f t="shared" si="16"/>
        <v/>
      </c>
      <c r="I85" s="45" t="str">
        <f t="shared" si="17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8"/>
        <v/>
      </c>
      <c r="P85" s="40" t="str">
        <f t="shared" si="19"/>
        <v/>
      </c>
      <c r="Q85" s="40" t="str">
        <f t="shared" si="20"/>
        <v/>
      </c>
      <c r="R85" s="40" t="str">
        <f t="shared" si="21"/>
        <v/>
      </c>
      <c r="S85" s="40" t="str">
        <f t="shared" si="22"/>
        <v/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5"/>
        <v/>
      </c>
      <c r="G86" s="329"/>
      <c r="H86" s="45" t="str">
        <f t="shared" si="16"/>
        <v/>
      </c>
      <c r="I86" s="45" t="str">
        <f t="shared" si="17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8"/>
        <v/>
      </c>
      <c r="P86" s="40" t="str">
        <f t="shared" si="19"/>
        <v/>
      </c>
      <c r="Q86" s="40" t="str">
        <f t="shared" si="20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5"/>
        <v/>
      </c>
      <c r="G87" s="329"/>
      <c r="H87" s="45" t="str">
        <f t="shared" si="16"/>
        <v/>
      </c>
      <c r="I87" s="45" t="str">
        <f t="shared" si="17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8"/>
        <v/>
      </c>
      <c r="P87" s="40" t="str">
        <f t="shared" si="19"/>
        <v/>
      </c>
      <c r="Q87" s="40" t="str">
        <f t="shared" si="20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5"/>
        <v/>
      </c>
      <c r="G88" s="329"/>
      <c r="H88" s="45" t="str">
        <f t="shared" si="16"/>
        <v/>
      </c>
      <c r="I88" s="45" t="str">
        <f t="shared" si="17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8"/>
        <v/>
      </c>
      <c r="P88" s="40" t="str">
        <f t="shared" si="19"/>
        <v/>
      </c>
      <c r="Q88" s="40" t="str">
        <f t="shared" si="20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329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5"/>
        <v/>
      </c>
      <c r="G90" s="329"/>
      <c r="H90" s="45" t="str">
        <f t="shared" si="16"/>
        <v/>
      </c>
      <c r="I90" s="45" t="str">
        <f t="shared" si="17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8"/>
        <v/>
      </c>
      <c r="P90" s="40" t="str">
        <f t="shared" si="19"/>
        <v/>
      </c>
      <c r="Q90" s="40" t="str">
        <f t="shared" si="20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67" yWindow="40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67" yWindow="40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C6" sqref="C6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9" t="s">
        <v>656</v>
      </c>
      <c r="B1" s="389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/>
      <c r="B3" s="45" t="str">
        <f t="shared" ref="B3" si="0">IFERROR(VLOOKUP(A3,$V$6:$W$23,2,FALSE),"")</f>
        <v/>
      </c>
      <c r="C3" s="333"/>
      <c r="D3" s="45" t="str">
        <f>IFERROR(VLOOKUP(C3,$Y$5:$AA$129,2,FALSE),"")</f>
        <v/>
      </c>
      <c r="E3" s="328"/>
      <c r="F3" s="45" t="str">
        <f>IFERROR(VLOOKUP(E3,$AE$6:$AF$1090,2,FALSE),"")</f>
        <v/>
      </c>
      <c r="G3" s="45" t="str">
        <f>IFERROR(VLOOKUP(E3,$AE$6:$AH$1090,4,FALSE),"")</f>
        <v/>
      </c>
      <c r="H3" s="224"/>
      <c r="I3" s="224"/>
      <c r="J3" s="224"/>
      <c r="K3" s="93"/>
      <c r="L3" s="92"/>
      <c r="M3" s="92"/>
      <c r="N3" s="93"/>
      <c r="O3" s="218"/>
      <c r="P3" s="49"/>
      <c r="Q3" s="246" t="str">
        <f>IF(C3="","",'OPĆI DIO'!$C$1)</f>
        <v/>
      </c>
      <c r="R3" s="40" t="str">
        <f>LEFT(C3,3)</f>
        <v/>
      </c>
      <c r="S3" s="40" t="str">
        <f>LEFT(C3,2)</f>
        <v/>
      </c>
      <c r="T3" s="40" t="str">
        <f>MID(G3,2,2)</f>
        <v/>
      </c>
      <c r="U3" s="40" t="str">
        <f>LEFT(C3,1)</f>
        <v/>
      </c>
    </row>
    <row r="4" spans="1:34">
      <c r="A4" s="331"/>
      <c r="B4" s="45" t="str">
        <f t="shared" ref="B4:B67" si="1">IFERROR(VLOOKUP(A4,$V$6:$W$23,2,FALSE),"")</f>
        <v/>
      </c>
      <c r="C4" s="333"/>
      <c r="D4" s="45" t="str">
        <f t="shared" ref="D4:D67" si="2">IFERROR(VLOOKUP(C4,$Y$5:$AA$129,2,FALSE),"")</f>
        <v/>
      </c>
      <c r="E4" s="328"/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/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/>
      </c>
      <c r="R4" s="40" t="str">
        <f t="shared" ref="R4:R67" si="5">LEFT(C4,3)</f>
        <v/>
      </c>
      <c r="S4" s="40" t="str">
        <f t="shared" ref="S4:S67" si="6">LEFT(C4,2)</f>
        <v/>
      </c>
      <c r="T4" s="40" t="str">
        <f t="shared" ref="T4:T67" si="7">MID(G4,2,2)</f>
        <v/>
      </c>
      <c r="U4" s="40" t="str">
        <f t="shared" ref="U4:U67" si="8">LEFT(C4,1)</f>
        <v/>
      </c>
      <c r="Y4" s="46"/>
      <c r="Z4" s="46"/>
    </row>
    <row r="5" spans="1:34">
      <c r="A5" s="331"/>
      <c r="B5" s="45" t="str">
        <f t="shared" si="1"/>
        <v/>
      </c>
      <c r="C5" s="333"/>
      <c r="D5" s="45" t="str">
        <f t="shared" si="2"/>
        <v/>
      </c>
      <c r="E5" s="328"/>
      <c r="F5" s="45" t="str">
        <f t="shared" si="3"/>
        <v/>
      </c>
      <c r="G5" s="45" t="str">
        <f t="shared" si="4"/>
        <v/>
      </c>
      <c r="H5" s="224"/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/>
      </c>
      <c r="R5" s="40" t="str">
        <f t="shared" si="5"/>
        <v/>
      </c>
      <c r="S5" s="40" t="str">
        <f t="shared" si="6"/>
        <v/>
      </c>
      <c r="T5" s="40" t="str">
        <f t="shared" si="7"/>
        <v/>
      </c>
      <c r="U5" s="40" t="str">
        <f t="shared" si="8"/>
        <v/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showGridLines="0" topLeftCell="D10" zoomScale="90" zoomScaleNormal="90" workbookViewId="0">
      <selection activeCell="M23" sqref="M23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</row>
    <row r="2" spans="1:29" ht="21" customHeight="1">
      <c r="B2" s="390" t="s">
        <v>4035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0</v>
      </c>
      <c r="E5" s="335">
        <v>0</v>
      </c>
      <c r="F5" s="335">
        <v>0</v>
      </c>
      <c r="G5" s="336">
        <v>0</v>
      </c>
      <c r="H5" s="335">
        <v>0</v>
      </c>
      <c r="I5" s="335">
        <v>0</v>
      </c>
      <c r="J5" s="335">
        <v>0</v>
      </c>
      <c r="K5" s="335">
        <v>0</v>
      </c>
      <c r="L5" s="335">
        <v>0</v>
      </c>
      <c r="M5" s="335">
        <v>0</v>
      </c>
      <c r="N5" s="335">
        <v>0</v>
      </c>
      <c r="O5" s="335">
        <v>0</v>
      </c>
      <c r="P5" s="335">
        <v>0</v>
      </c>
      <c r="Q5" s="335">
        <v>0</v>
      </c>
      <c r="R5" s="335">
        <v>0</v>
      </c>
      <c r="S5" s="335">
        <v>0</v>
      </c>
      <c r="T5" s="335">
        <v>0</v>
      </c>
      <c r="U5" s="335">
        <v>0</v>
      </c>
      <c r="V5" s="335">
        <v>0</v>
      </c>
      <c r="W5" s="335">
        <v>0</v>
      </c>
      <c r="X5" s="23" t="str">
        <f>'OPĆI DIO'!$C$1</f>
        <v>22824 VELEUČILIŠTE U ŠIBENIKU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1930820.4</v>
      </c>
      <c r="E6" s="6">
        <f>'A.2 PRIHODI I RASHODI IF'!E7</f>
        <v>1544130</v>
      </c>
      <c r="F6" s="6">
        <f>'A.2 PRIHODI I RASHODI IF'!E8</f>
        <v>0</v>
      </c>
      <c r="G6" s="6">
        <f>'A.2 PRIHODI I RASHODI IF'!E10</f>
        <v>25000</v>
      </c>
      <c r="H6" s="6">
        <f>'A.2 PRIHODI I RASHODI IF'!E12</f>
        <v>0</v>
      </c>
      <c r="I6" s="6">
        <f>'A.2 PRIHODI I RASHODI IF'!E13+'B.2 RAČUN FINANC IF'!E7</f>
        <v>307000</v>
      </c>
      <c r="J6" s="6">
        <f>'A.2 PRIHODI I RASHODI IF'!E15</f>
        <v>0</v>
      </c>
      <c r="K6" s="6">
        <f>'A.2 PRIHODI I RASHODI IF'!E16</f>
        <v>54690.400000000001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22824 VELEUČILIŠTE U ŠIBENIKU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0</v>
      </c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22824 VELEUČILIŠTE U ŠIBENIKU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1930820.4</v>
      </c>
      <c r="E8" s="6">
        <f>+E5+E6+E7</f>
        <v>1544130</v>
      </c>
      <c r="F8" s="6">
        <f t="shared" ref="F8:W8" si="1">+F5+F6+F7</f>
        <v>0</v>
      </c>
      <c r="G8" s="6">
        <f t="shared" si="1"/>
        <v>25000</v>
      </c>
      <c r="H8" s="6">
        <f t="shared" si="1"/>
        <v>0</v>
      </c>
      <c r="I8" s="6">
        <f t="shared" si="1"/>
        <v>307000</v>
      </c>
      <c r="J8" s="6">
        <f t="shared" si="1"/>
        <v>0</v>
      </c>
      <c r="K8" s="6">
        <f t="shared" si="1"/>
        <v>54690.400000000001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22824 VELEUČILIŠTE U ŠIBENIKU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1930820.4</v>
      </c>
      <c r="E9" s="6">
        <f>'A.2 PRIHODI I RASHODI IF'!E32</f>
        <v>1544130</v>
      </c>
      <c r="F9" s="6">
        <f>'A.2 PRIHODI I RASHODI IF'!E33</f>
        <v>0</v>
      </c>
      <c r="G9" s="6">
        <f>'A.2 PRIHODI I RASHODI IF'!E35+'B.2 RAČUN FINANC IF'!E14</f>
        <v>25000</v>
      </c>
      <c r="H9" s="6">
        <f>'A.2 PRIHODI I RASHODI IF'!E37</f>
        <v>0</v>
      </c>
      <c r="I9" s="6">
        <f>'A.2 PRIHODI I RASHODI IF'!E38</f>
        <v>307000.39999999997</v>
      </c>
      <c r="J9" s="6">
        <f>'A.2 PRIHODI I RASHODI IF'!E40</f>
        <v>0</v>
      </c>
      <c r="K9" s="6">
        <f>'A.2 PRIHODI I RASHODI IF'!E41</f>
        <v>54690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22824 VELEUČILIŠTE U ŠIBENIKU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3.637978807091713E-11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-0.3999999999650754</v>
      </c>
      <c r="J10" s="37">
        <f>+J8-J9</f>
        <v>0</v>
      </c>
      <c r="K10" s="37">
        <f t="shared" si="2"/>
        <v>0.40000000000145519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22824 VELEUČILIŠTE U ŠIBENIKU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22824 VELEUČILIŠTE U ŠIBENIKU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22824 VELEUČILIŠTE U ŠIBENIKU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0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0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22824 VELEUČILIŠTE U ŠIBENIKU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1983813.0484261191</v>
      </c>
      <c r="E14" s="6">
        <f>'A.2 PRIHODI I RASHODI IF'!F7</f>
        <v>1611114.0484261191</v>
      </c>
      <c r="F14" s="6">
        <f>'A.2 PRIHODI I RASHODI IF'!F8</f>
        <v>0</v>
      </c>
      <c r="G14" s="6">
        <f>'A.2 PRIHODI I RASHODI IF'!F10</f>
        <v>30000</v>
      </c>
      <c r="H14" s="6">
        <f>'A.2 PRIHODI I RASHODI IF'!F12</f>
        <v>0</v>
      </c>
      <c r="I14" s="6">
        <f>'A.2 PRIHODI I RASHODI IF'!F13+'B.2 RAČUN FINANC IF'!F7</f>
        <v>330000</v>
      </c>
      <c r="J14" s="6">
        <f>'A.2 PRIHODI I RASHODI IF'!F15</f>
        <v>0</v>
      </c>
      <c r="K14" s="6">
        <f>'A.2 PRIHODI I RASHODI IF'!F16</f>
        <v>12699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22824 VELEUČILIŠTE U ŠIBENIKU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0</v>
      </c>
      <c r="E15" s="338"/>
      <c r="F15" s="338"/>
      <c r="G15" s="338"/>
      <c r="H15" s="338"/>
      <c r="I15" s="338"/>
      <c r="J15" s="338"/>
      <c r="K15" s="338"/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22824 VELEUČILIŠTE U ŠIBENIKU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1983813.0484261191</v>
      </c>
      <c r="E16" s="6">
        <f>+E13+E14+E15</f>
        <v>1611114.0484261191</v>
      </c>
      <c r="F16" s="6">
        <f t="shared" ref="F16:W16" si="5">+F13+F14+F15</f>
        <v>0</v>
      </c>
      <c r="G16" s="6">
        <f t="shared" si="5"/>
        <v>30000</v>
      </c>
      <c r="H16" s="6">
        <f t="shared" si="5"/>
        <v>0</v>
      </c>
      <c r="I16" s="6">
        <f t="shared" si="5"/>
        <v>330000</v>
      </c>
      <c r="J16" s="6">
        <f t="shared" si="5"/>
        <v>0</v>
      </c>
      <c r="K16" s="6">
        <f t="shared" si="5"/>
        <v>12699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22824 VELEUČILIŠTE U ŠIBENIKU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1983813.2084261193</v>
      </c>
      <c r="E17" s="6">
        <f>'A.2 PRIHODI I RASHODI IF'!F32</f>
        <v>1611114.0484261191</v>
      </c>
      <c r="F17" s="6">
        <f>'A.2 PRIHODI I RASHODI IF'!F33</f>
        <v>0</v>
      </c>
      <c r="G17" s="6">
        <f>'A.2 PRIHODI I RASHODI IF'!F35+'B.2 RAČUN FINANC IF'!F14</f>
        <v>30000</v>
      </c>
      <c r="H17" s="6">
        <f>'A.2 PRIHODI I RASHODI IF'!F37</f>
        <v>0</v>
      </c>
      <c r="I17" s="6">
        <f>'A.2 PRIHODI I RASHODI IF'!F38</f>
        <v>329999.95550000004</v>
      </c>
      <c r="J17" s="6">
        <f>'A.2 PRIHODI I RASHODI IF'!F40</f>
        <v>0</v>
      </c>
      <c r="K17" s="6">
        <f>'A.2 PRIHODI I RASHODI IF'!F41</f>
        <v>12699.2045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22824 VELEUČILIŠTE U ŠIBENIKU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-0.16000000003987225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4.4499999959953129E-2</v>
      </c>
      <c r="J18" s="37">
        <f t="shared" si="6"/>
        <v>0</v>
      </c>
      <c r="K18" s="37">
        <f t="shared" si="6"/>
        <v>-0.20449999999982538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22824 VELEUČILIŠTE U ŠIBENIKU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22824 VELEUČILIŠTE U ŠIBENIKU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22824 VELEUČILIŠTE U ŠIBENIKU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0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22824 VELEUČILIŠTE U ŠIBENIKU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1999152.317231159</v>
      </c>
      <c r="E22" s="6">
        <f>'A.2 PRIHODI I RASHODI IF'!G7</f>
        <v>1610544.317231159</v>
      </c>
      <c r="F22" s="6">
        <f>'A.2 PRIHODI I RASHODI IF'!G8</f>
        <v>0</v>
      </c>
      <c r="G22" s="6">
        <f>'A.2 PRIHODI I RASHODI IF'!G10</f>
        <v>35000</v>
      </c>
      <c r="H22" s="6">
        <f>'A.2 PRIHODI I RASHODI IF'!G12</f>
        <v>0</v>
      </c>
      <c r="I22" s="6">
        <f>'A.2 PRIHODI I RASHODI IF'!G13+'B.2 RAČUN FINANC IF'!G7</f>
        <v>350000</v>
      </c>
      <c r="J22" s="6">
        <f>'A.2 PRIHODI I RASHODI IF'!G15</f>
        <v>0</v>
      </c>
      <c r="K22" s="6">
        <f>'A.2 PRIHODI I RASHODI IF'!G16</f>
        <v>3608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22824 VELEUČILIŠTE U ŠIBENIKU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0</v>
      </c>
      <c r="E23" s="338"/>
      <c r="F23" s="338"/>
      <c r="G23" s="338"/>
      <c r="H23" s="338"/>
      <c r="I23" s="338"/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22824 VELEUČILIŠTE U ŠIBENIKU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1999152.317231159</v>
      </c>
      <c r="E24" s="6">
        <f>+E21+E22+E23</f>
        <v>1610544.317231159</v>
      </c>
      <c r="F24" s="6">
        <f t="shared" ref="F24:W24" si="9">+F21+F22+F23</f>
        <v>0</v>
      </c>
      <c r="G24" s="6">
        <f t="shared" si="9"/>
        <v>35000</v>
      </c>
      <c r="H24" s="6">
        <f t="shared" si="9"/>
        <v>0</v>
      </c>
      <c r="I24" s="6">
        <f t="shared" si="9"/>
        <v>350000</v>
      </c>
      <c r="J24" s="6">
        <f t="shared" si="9"/>
        <v>0</v>
      </c>
      <c r="K24" s="6">
        <f t="shared" si="9"/>
        <v>3608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22824 VELEUČILIŠTE U ŠIBENIKU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1999152.107793659</v>
      </c>
      <c r="E25" s="6">
        <f>'A.2 PRIHODI I RASHODI IF'!G32</f>
        <v>1610544.3172311592</v>
      </c>
      <c r="F25" s="6">
        <f>'A.2 PRIHODI I RASHODI IF'!G33</f>
        <v>0</v>
      </c>
      <c r="G25" s="6">
        <f>'A.2 PRIHODI I RASHODI IF'!G35+'B.2 RAČUN FINANC IF'!G14</f>
        <v>35000.274999999994</v>
      </c>
      <c r="H25" s="6">
        <f>'A.2 PRIHODI I RASHODI IF'!G37</f>
        <v>0</v>
      </c>
      <c r="I25" s="6">
        <f>'A.2 PRIHODI I RASHODI IF'!G38</f>
        <v>349999.51556249999</v>
      </c>
      <c r="J25" s="6">
        <f>'A.2 PRIHODI I RASHODI IF'!G40</f>
        <v>0</v>
      </c>
      <c r="K25" s="6">
        <f>'A.2 PRIHODI I RASHODI IF'!G41</f>
        <v>3608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22824 VELEUČILIŠTE U ŠIBENIKU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0.20943750001606531</v>
      </c>
      <c r="E26" s="37">
        <f>+E24-E25</f>
        <v>0</v>
      </c>
      <c r="F26" s="37">
        <f t="shared" ref="F26:W26" si="10">+F24-F25</f>
        <v>0</v>
      </c>
      <c r="G26" s="37">
        <f t="shared" si="10"/>
        <v>-0.27499999999417923</v>
      </c>
      <c r="H26" s="37">
        <f>+H24-H25</f>
        <v>0</v>
      </c>
      <c r="I26" s="37">
        <f t="shared" si="10"/>
        <v>0.48443750001024455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22824 VELEUČILIŠTE U ŠIBENIKU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opLeftCell="B1" zoomScale="130" zoomScaleNormal="130" workbookViewId="0">
      <selection activeCell="E14" sqref="E14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4" t="s">
        <v>3883</v>
      </c>
      <c r="B2" s="394"/>
      <c r="C2" s="394"/>
      <c r="D2" s="394"/>
      <c r="E2" s="394"/>
      <c r="F2" s="394"/>
      <c r="G2" s="394"/>
      <c r="H2" s="394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4" t="s">
        <v>3884</v>
      </c>
      <c r="B4" s="394"/>
      <c r="C4" s="394"/>
      <c r="D4" s="394"/>
      <c r="E4" s="394"/>
      <c r="F4" s="394"/>
      <c r="G4" s="394"/>
      <c r="H4" s="394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4" t="s">
        <v>4777</v>
      </c>
      <c r="B6" s="394"/>
      <c r="C6" s="394"/>
      <c r="D6" s="394"/>
      <c r="E6" s="394"/>
      <c r="F6" s="394"/>
      <c r="G6" s="394"/>
      <c r="H6" s="394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5" t="s">
        <v>4778</v>
      </c>
      <c r="B8" s="396"/>
      <c r="C8" s="397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1">
        <v>1</v>
      </c>
      <c r="B9" s="392"/>
      <c r="C9" s="393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5377960.4500000002</v>
      </c>
      <c r="E10" s="317">
        <f t="shared" ref="E10:H10" si="0">+E11+E19</f>
        <v>5633860</v>
      </c>
      <c r="F10" s="317">
        <f t="shared" si="0"/>
        <v>1930820.4</v>
      </c>
      <c r="G10" s="317">
        <f t="shared" si="0"/>
        <v>1983813.0484261191</v>
      </c>
      <c r="H10" s="317">
        <f t="shared" si="0"/>
        <v>1999152.317231159</v>
      </c>
      <c r="I10" s="315" t="str">
        <f>'OPĆI DIO'!$C$1</f>
        <v>22824 VELEUČILIŠTE U ŠIBENIKU</v>
      </c>
    </row>
    <row r="11" spans="1:10">
      <c r="A11" s="277">
        <v>6</v>
      </c>
      <c r="B11" s="277"/>
      <c r="C11" s="277" t="s">
        <v>4782</v>
      </c>
      <c r="D11" s="309">
        <f>SUM(D12:D18)</f>
        <v>5377960.4500000002</v>
      </c>
      <c r="E11" s="309">
        <f t="shared" ref="E11:H11" si="1">SUM(E12:E18)</f>
        <v>5633860</v>
      </c>
      <c r="F11" s="309">
        <f t="shared" si="1"/>
        <v>1930820.4</v>
      </c>
      <c r="G11" s="309">
        <f t="shared" si="1"/>
        <v>1983813.0484261191</v>
      </c>
      <c r="H11" s="309">
        <f t="shared" si="1"/>
        <v>1999152.317231159</v>
      </c>
      <c r="I11" s="315" t="str">
        <f>'OPĆI DIO'!$C$1</f>
        <v>22824 VELEUČILIŠTE U ŠIBENIKU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22824 VELEUČILIŠTE U ŠIBENIKU</v>
      </c>
    </row>
    <row r="13" spans="1:10" ht="30">
      <c r="A13" s="277"/>
      <c r="B13" s="278" t="s">
        <v>3889</v>
      </c>
      <c r="C13" s="278" t="s">
        <v>3888</v>
      </c>
      <c r="D13" s="350">
        <v>2558046</v>
      </c>
      <c r="E13" s="350">
        <v>3849874</v>
      </c>
      <c r="F13" s="340">
        <f>SUMIF('Unos prihoda i primitaka'!$L$3:$L$501,$B13,'Unos prihoda i primitaka'!G$3:G$501)</f>
        <v>54690.400000000001</v>
      </c>
      <c r="G13" s="340">
        <f>SUMIF('Unos prihoda i primitaka'!$L$3:$L$501,$B13,'Unos prihoda i primitaka'!H$3:H$501)</f>
        <v>12699</v>
      </c>
      <c r="H13" s="340">
        <f>SUMIF('Unos prihoda i primitaka'!$L$3:$L$501,$B13,'Unos prihoda i primitaka'!I$3:I$501)</f>
        <v>3608</v>
      </c>
      <c r="I13" s="315" t="str">
        <f>'OPĆI DIO'!$C$1</f>
        <v>22824 VELEUČILIŠTE U ŠIBENIKU</v>
      </c>
    </row>
    <row r="14" spans="1:10">
      <c r="A14" s="277"/>
      <c r="B14" s="278" t="s">
        <v>3891</v>
      </c>
      <c r="C14" s="278" t="s">
        <v>3890</v>
      </c>
      <c r="D14" s="350">
        <v>16.45</v>
      </c>
      <c r="E14" s="350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22824 VELEUČILIŠTE U ŠIBENIKU</v>
      </c>
    </row>
    <row r="15" spans="1:10" ht="45">
      <c r="A15" s="277"/>
      <c r="B15" s="278" t="s">
        <v>3892</v>
      </c>
      <c r="C15" s="278" t="s">
        <v>3893</v>
      </c>
      <c r="D15" s="350">
        <v>324509</v>
      </c>
      <c r="E15" s="374">
        <v>266700</v>
      </c>
      <c r="F15" s="340">
        <f>SUMIF('Unos prihoda i primitaka'!$L$3:$L$501,$B15,'Unos prihoda i primitaka'!G$3:G$501)</f>
        <v>307000</v>
      </c>
      <c r="G15" s="340">
        <f>SUMIF('Unos prihoda i primitaka'!$L$3:$L$501,$B15,'Unos prihoda i primitaka'!H$3:H$501)</f>
        <v>330000</v>
      </c>
      <c r="H15" s="340">
        <f>SUMIF('Unos prihoda i primitaka'!$L$3:$L$501,$B15,'Unos prihoda i primitaka'!I$3:I$501)</f>
        <v>350000</v>
      </c>
      <c r="I15" s="315" t="str">
        <f>'OPĆI DIO'!$C$1</f>
        <v>22824 VELEUČILIŠTE U ŠIBENIKU</v>
      </c>
    </row>
    <row r="16" spans="1:10" ht="30">
      <c r="A16" s="277"/>
      <c r="B16" s="278" t="s">
        <v>3895</v>
      </c>
      <c r="C16" s="278" t="s">
        <v>3894</v>
      </c>
      <c r="D16" s="350">
        <v>68305</v>
      </c>
      <c r="E16" s="350">
        <v>20000</v>
      </c>
      <c r="F16" s="340">
        <f>SUMIF('Unos prihoda i primitaka'!$L$3:$L$501,$B16,'Unos prihoda i primitaka'!G$3:G$501)</f>
        <v>25000</v>
      </c>
      <c r="G16" s="340">
        <f>SUMIF('Unos prihoda i primitaka'!$L$3:$L$501,$B16,'Unos prihoda i primitaka'!H$3:H$501)</f>
        <v>30000</v>
      </c>
      <c r="H16" s="340">
        <f>SUMIF('Unos prihoda i primitaka'!$L$3:$L$501,$B16,'Unos prihoda i primitaka'!I$3:I$501)</f>
        <v>35000</v>
      </c>
      <c r="I16" s="315" t="str">
        <f>'OPĆI DIO'!$C$1</f>
        <v>22824 VELEUČILIŠTE U ŠIBENIKU</v>
      </c>
    </row>
    <row r="17" spans="1:9" ht="30">
      <c r="A17" s="277"/>
      <c r="B17" s="278" t="s">
        <v>3898</v>
      </c>
      <c r="C17" s="278" t="s">
        <v>3907</v>
      </c>
      <c r="D17" s="350">
        <v>2427084</v>
      </c>
      <c r="E17" s="350">
        <v>1497286</v>
      </c>
      <c r="F17" s="340">
        <f>SUMIF('Unos prihoda i primitaka'!$L$3:$L$501,$B17,'Unos prihoda i primitaka'!G$3:G$501)</f>
        <v>1544130</v>
      </c>
      <c r="G17" s="340">
        <f>SUMIF('Unos prihoda i primitaka'!$L$3:$L$501,$B17,'Unos prihoda i primitaka'!H$3:H$501)</f>
        <v>1611114.0484261191</v>
      </c>
      <c r="H17" s="340">
        <f>SUMIF('Unos prihoda i primitaka'!$L$3:$L$501,$B17,'Unos prihoda i primitaka'!I$3:I$501)</f>
        <v>1610544.317231159</v>
      </c>
      <c r="I17" s="315" t="str">
        <f>'OPĆI DIO'!$C$1</f>
        <v>22824 VELEUČILIŠTE U ŠIBENIKU</v>
      </c>
    </row>
    <row r="18" spans="1:9">
      <c r="A18" s="277"/>
      <c r="B18" s="278" t="s">
        <v>3897</v>
      </c>
      <c r="C18" s="278" t="s">
        <v>3896</v>
      </c>
      <c r="D18" s="350">
        <v>0</v>
      </c>
      <c r="E18" s="350">
        <v>0</v>
      </c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22824 VELEUČILIŠTE U ŠIBENIKU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22824 VELEUČILIŠTE U ŠIBENIKU</v>
      </c>
    </row>
    <row r="20" spans="1:9" ht="30">
      <c r="A20" s="279"/>
      <c r="B20" s="280" t="s">
        <v>3899</v>
      </c>
      <c r="C20" s="278" t="s">
        <v>3900</v>
      </c>
      <c r="D20" s="350"/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22824 VELEUČILIŠTE U ŠIBENIKU</v>
      </c>
    </row>
    <row r="21" spans="1:9" ht="30">
      <c r="A21" s="279"/>
      <c r="B21" s="280" t="s">
        <v>3901</v>
      </c>
      <c r="C21" s="278" t="s">
        <v>3902</v>
      </c>
      <c r="D21" s="350"/>
      <c r="E21" s="350"/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22824 VELEUČILIŠTE U ŠIBENIKU</v>
      </c>
    </row>
    <row r="24" spans="1:9" ht="30">
      <c r="A24" s="395" t="s">
        <v>4778</v>
      </c>
      <c r="B24" s="396"/>
      <c r="C24" s="397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1">
        <v>1</v>
      </c>
      <c r="B25" s="392"/>
      <c r="C25" s="393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7161269</v>
      </c>
      <c r="E26" s="339">
        <f t="shared" ref="E26:H26" si="3">+E27+E35</f>
        <v>3850550.6228516111</v>
      </c>
      <c r="F26" s="339">
        <f t="shared" si="3"/>
        <v>1930820.4</v>
      </c>
      <c r="G26" s="339">
        <f t="shared" si="3"/>
        <v>1983813.2084261191</v>
      </c>
      <c r="H26" s="339">
        <f t="shared" si="3"/>
        <v>1999152.1077936592</v>
      </c>
      <c r="I26" s="315" t="str">
        <f>'OPĆI DIO'!$C$1</f>
        <v>22824 VELEUČILIŠTE U ŠIBENIKU</v>
      </c>
    </row>
    <row r="27" spans="1:9">
      <c r="A27" s="277">
        <v>3</v>
      </c>
      <c r="B27" s="277"/>
      <c r="C27" s="277" t="s">
        <v>4784</v>
      </c>
      <c r="D27" s="308">
        <f>SUM(D28:D34)</f>
        <v>1879238</v>
      </c>
      <c r="E27" s="308">
        <f t="shared" ref="E27:H27" si="4">SUM(E28:E34)</f>
        <v>1768224.5519365382</v>
      </c>
      <c r="F27" s="308">
        <f t="shared" si="4"/>
        <v>1888662.290380999</v>
      </c>
      <c r="G27" s="308">
        <f t="shared" si="4"/>
        <v>1924561.188259023</v>
      </c>
      <c r="H27" s="308">
        <f t="shared" si="4"/>
        <v>1914481.8765832277</v>
      </c>
      <c r="I27" s="315" t="str">
        <f>'OPĆI DIO'!$C$1</f>
        <v>22824 VELEUČILIŠTE U ŠIBENIKU</v>
      </c>
    </row>
    <row r="28" spans="1:9">
      <c r="A28" s="277"/>
      <c r="B28" s="278">
        <v>31</v>
      </c>
      <c r="C28" s="278" t="s">
        <v>195</v>
      </c>
      <c r="D28" s="351">
        <v>1214075</v>
      </c>
      <c r="E28" s="351">
        <v>1321444.2527199336</v>
      </c>
      <c r="F28" s="342">
        <f>SUMIF('Unos rashoda i izdataka'!$P$3:$P$501,$B28,'Unos rashoda i izdataka'!J$3:J$501)+SUMIF('Unos rashoda P4'!$S$3:$S$501,$B28,'Unos rashoda P4'!H$3:H$501)</f>
        <v>1372472.2253358092</v>
      </c>
      <c r="G28" s="342">
        <f>SUMIF('Unos rashoda i izdataka'!$P$3:$P$501,$B28,'Unos rashoda i izdataka'!K$3:K$501)+SUMIF('Unos rashoda P4'!$S$3:$S$501,$B28,'Unos rashoda P4'!I$3:I$501)</f>
        <v>1438752.2022476827</v>
      </c>
      <c r="H28" s="342">
        <f>SUMIF('Unos rashoda i izdataka'!$P$3:$P$501,$B28,'Unos rashoda i izdataka'!L$3:L$501)+SUMIF('Unos rashoda P4'!$S$3:$S$501,$B28,'Unos rashoda P4'!J$3:J$501)</f>
        <v>1438400.6157123933</v>
      </c>
      <c r="I28" s="315" t="str">
        <f>'OPĆI DIO'!$C$1</f>
        <v>22824 VELEUČILIŠTE U ŠIBENIKU</v>
      </c>
    </row>
    <row r="29" spans="1:9">
      <c r="A29" s="280"/>
      <c r="B29" s="280">
        <v>32</v>
      </c>
      <c r="C29" s="288" t="s">
        <v>196</v>
      </c>
      <c r="D29" s="352">
        <v>525330</v>
      </c>
      <c r="E29" s="352">
        <v>426907.21252838918</v>
      </c>
      <c r="F29" s="342">
        <f>SUMIF('Unos rashoda i izdataka'!$P$3:$P$501,$B29,'Unos rashoda i izdataka'!J$3:J$501)+SUMIF('Unos rashoda P4'!$S$3:$S$501,$B29,'Unos rashoda P4'!H$3:H$501)</f>
        <v>494329.33378278272</v>
      </c>
      <c r="G29" s="342">
        <f>SUMIF('Unos rashoda i izdataka'!$P$3:$P$501,$B29,'Unos rashoda i izdataka'!K$3:K$501)+SUMIF('Unos rashoda P4'!$S$3:$S$501,$B29,'Unos rashoda P4'!I$3:I$501)</f>
        <v>463838.95109262137</v>
      </c>
      <c r="H29" s="342">
        <f>SUMIF('Unos rashoda i izdataka'!$P$3:$P$501,$B29,'Unos rashoda i izdataka'!L$3:L$501)+SUMIF('Unos rashoda P4'!$S$3:$S$501,$B29,'Unos rashoda P4'!J$3:J$501)</f>
        <v>454001.37577752164</v>
      </c>
      <c r="I29" s="315" t="str">
        <f>'OPĆI DIO'!$C$1</f>
        <v>22824 VELEUČILIŠTE U ŠIBENIKU</v>
      </c>
    </row>
    <row r="30" spans="1:9">
      <c r="A30" s="280"/>
      <c r="B30" s="280">
        <v>34</v>
      </c>
      <c r="C30" s="288" t="s">
        <v>197</v>
      </c>
      <c r="D30" s="352">
        <v>13761</v>
      </c>
      <c r="E30" s="352">
        <v>1333</v>
      </c>
      <c r="F30" s="342">
        <f>SUMIF('Unos rashoda i izdataka'!$P$3:$P$501,$B30,'Unos rashoda i izdataka'!J$3:J$501)+SUMIF('Unos rashoda P4'!$S$3:$S$501,$B30,'Unos rashoda P4'!H$3:H$501)</f>
        <v>1466.3000000000002</v>
      </c>
      <c r="G30" s="342">
        <f>SUMIF('Unos rashoda i izdataka'!$P$3:$P$501,$B30,'Unos rashoda i izdataka'!K$3:K$501)+SUMIF('Unos rashoda P4'!$S$3:$S$501,$B30,'Unos rashoda P4'!I$3:I$501)</f>
        <v>1473.6315</v>
      </c>
      <c r="H30" s="342">
        <f>SUMIF('Unos rashoda i izdataka'!$P$3:$P$501,$B30,'Unos rashoda i izdataka'!L$3:L$501)+SUMIF('Unos rashoda P4'!$S$3:$S$501,$B30,'Unos rashoda P4'!J$3:J$501)</f>
        <v>1480.9996574999998</v>
      </c>
      <c r="I30" s="315" t="str">
        <f>'OPĆI DIO'!$C$1</f>
        <v>22824 VELEUČILIŠTE U ŠIBENIKU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22824 VELEUČILIŠTE U ŠIBENIKU</v>
      </c>
    </row>
    <row r="32" spans="1:9" ht="30">
      <c r="A32" s="280"/>
      <c r="B32" s="280">
        <v>36</v>
      </c>
      <c r="C32" s="288" t="s">
        <v>198</v>
      </c>
      <c r="D32" s="352">
        <v>98499</v>
      </c>
      <c r="E32" s="352"/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22824 VELEUČILIŠTE U ŠIBENIKU</v>
      </c>
    </row>
    <row r="33" spans="1:9" ht="30">
      <c r="A33" s="280"/>
      <c r="B33" s="280">
        <v>37</v>
      </c>
      <c r="C33" s="288" t="s">
        <v>245</v>
      </c>
      <c r="D33" s="352">
        <v>26910</v>
      </c>
      <c r="E33" s="352">
        <v>8787.0866882154078</v>
      </c>
      <c r="F33" s="342">
        <f>SUMIF('Unos rashoda i izdataka'!$P$3:$P$501,$B33,'Unos rashoda i izdataka'!J$3:J$501)+SUMIF('Unos rashoda P4'!$S$3:$S$501,$B33,'Unos rashoda P4'!H$3:H$501)</f>
        <v>9665.79535703695</v>
      </c>
      <c r="G33" s="342">
        <f>SUMIF('Unos rashoda i izdataka'!$P$3:$P$501,$B33,'Unos rashoda i izdataka'!K$3:K$501)+SUMIF('Unos rashoda P4'!$S$3:$S$501,$B33,'Unos rashoda P4'!I$3:I$501)</f>
        <v>9714.1243338221338</v>
      </c>
      <c r="H33" s="342">
        <f>SUMIF('Unos rashoda i izdataka'!$P$3:$P$501,$B33,'Unos rashoda i izdataka'!L$3:L$501)+SUMIF('Unos rashoda P4'!$S$3:$S$501,$B33,'Unos rashoda P4'!J$3:J$501)</f>
        <v>9762.6949554912426</v>
      </c>
      <c r="I33" s="315" t="str">
        <f>'OPĆI DIO'!$C$1</f>
        <v>22824 VELEUČILIŠTE U ŠIBENIKU</v>
      </c>
    </row>
    <row r="34" spans="1:9">
      <c r="A34" s="280"/>
      <c r="B34" s="280">
        <v>38</v>
      </c>
      <c r="C34" s="288" t="s">
        <v>199</v>
      </c>
      <c r="D34" s="352">
        <v>663</v>
      </c>
      <c r="E34" s="352">
        <v>9753</v>
      </c>
      <c r="F34" s="342">
        <f>SUMIF('Unos rashoda i izdataka'!$P$3:$P$501,$B34,'Unos rashoda i izdataka'!J$3:J$501)+SUMIF('Unos rashoda P4'!$S$3:$S$501,$B34,'Unos rashoda P4'!H$3:H$501)</f>
        <v>10728.635905370067</v>
      </c>
      <c r="G34" s="342">
        <f>SUMIF('Unos rashoda i izdataka'!$P$3:$P$501,$B34,'Unos rashoda i izdataka'!K$3:K$501)+SUMIF('Unos rashoda P4'!$S$3:$S$501,$B34,'Unos rashoda P4'!I$3:I$501)</f>
        <v>10782.279084896916</v>
      </c>
      <c r="H34" s="342">
        <f>SUMIF('Unos rashoda i izdataka'!$P$3:$P$501,$B34,'Unos rashoda i izdataka'!L$3:L$501)+SUMIF('Unos rashoda P4'!$S$3:$S$501,$B34,'Unos rashoda P4'!J$3:J$501)</f>
        <v>10836.1904803214</v>
      </c>
      <c r="I34" s="315" t="str">
        <f>'OPĆI DIO'!$C$1</f>
        <v>22824 VELEUČILIŠTE U ŠIBENIKU</v>
      </c>
    </row>
    <row r="35" spans="1:9" ht="30">
      <c r="A35" s="284">
        <v>4</v>
      </c>
      <c r="B35" s="285"/>
      <c r="C35" s="286" t="s">
        <v>4785</v>
      </c>
      <c r="D35" s="308">
        <f>SUM(D36:D40)</f>
        <v>5282031</v>
      </c>
      <c r="E35" s="308">
        <f t="shared" ref="E35:H35" si="5">SUM(E36:E40)</f>
        <v>2082326.0709150727</v>
      </c>
      <c r="F35" s="308">
        <f t="shared" si="5"/>
        <v>42158.109619001014</v>
      </c>
      <c r="G35" s="308">
        <f t="shared" si="5"/>
        <v>59252.020167096023</v>
      </c>
      <c r="H35" s="308">
        <f t="shared" si="5"/>
        <v>84670.231210431579</v>
      </c>
      <c r="I35" s="315" t="str">
        <f>'OPĆI DIO'!$C$1</f>
        <v>22824 VELEUČILIŠTE U ŠIBENIKU</v>
      </c>
    </row>
    <row r="36" spans="1:9" ht="30">
      <c r="A36" s="278"/>
      <c r="B36" s="278">
        <v>41</v>
      </c>
      <c r="C36" s="287" t="s">
        <v>246</v>
      </c>
      <c r="D36" s="351"/>
      <c r="E36" s="351"/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22824 VELEUČILIŠTE U ŠIBENIKU</v>
      </c>
    </row>
    <row r="37" spans="1:9" ht="30">
      <c r="A37" s="278"/>
      <c r="B37" s="278">
        <v>42</v>
      </c>
      <c r="C37" s="287" t="s">
        <v>227</v>
      </c>
      <c r="D37" s="351">
        <v>5282031</v>
      </c>
      <c r="E37" s="351">
        <v>2082326.0709150727</v>
      </c>
      <c r="F37" s="342">
        <f>SUMIF('Unos rashoda i izdataka'!$P$3:$P$501,$B37,'Unos rashoda i izdataka'!J$3:J$501)+SUMIF('Unos rashoda P4'!$S$3:$S$501,$B37,'Unos rashoda P4'!H$3:H$501)</f>
        <v>42158.109619001014</v>
      </c>
      <c r="G37" s="342">
        <f>SUMIF('Unos rashoda i izdataka'!$P$3:$P$501,$B37,'Unos rashoda i izdataka'!K$3:K$501)+SUMIF('Unos rashoda P4'!$S$3:$S$501,$B37,'Unos rashoda P4'!I$3:I$501)</f>
        <v>59252.020167096023</v>
      </c>
      <c r="H37" s="342">
        <f>SUMIF('Unos rashoda i izdataka'!$P$3:$P$501,$B37,'Unos rashoda i izdataka'!L$3:L$501)+SUMIF('Unos rashoda P4'!$S$3:$S$501,$B37,'Unos rashoda P4'!J$3:J$501)</f>
        <v>84670.231210431579</v>
      </c>
      <c r="I37" s="315" t="str">
        <f>'OPĆI DIO'!$C$1</f>
        <v>22824 VELEUČILIŠTE U ŠIBENIKU</v>
      </c>
    </row>
    <row r="38" spans="1:9" ht="30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22824 VELEUČILIŠTE U ŠIBENIKU</v>
      </c>
    </row>
    <row r="39" spans="1:9" ht="30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22824 VELEUČILIŠTE U ŠIBENIKU</v>
      </c>
    </row>
    <row r="40" spans="1:9" ht="30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22824 VELEUČILIŠTE U ŠIBENIKU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zoomScale="115" zoomScaleNormal="115" workbookViewId="0">
      <pane xSplit="2" ySplit="4" topLeftCell="D29" activePane="bottomRight" state="frozen"/>
      <selection pane="topRight" activeCell="B1" sqref="B1"/>
      <selection pane="bottomLeft" activeCell="A5" sqref="A5"/>
      <selection pane="bottomRight" activeCell="D22" sqref="D22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4" t="s">
        <v>4786</v>
      </c>
      <c r="C1" s="394"/>
      <c r="D1" s="394"/>
      <c r="E1" s="394"/>
      <c r="F1" s="394"/>
      <c r="G1" s="394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5377960</v>
      </c>
      <c r="D5" s="310">
        <f>+D6+D9+D11+D14+D25+D28</f>
        <v>5633860</v>
      </c>
      <c r="E5" s="310">
        <f>+E6+E9+E11+E14+E25+E28</f>
        <v>1930820.4</v>
      </c>
      <c r="F5" s="310">
        <f>+F6+F9+F11+F14+F25+F28</f>
        <v>1983813.0484261191</v>
      </c>
      <c r="G5" s="310">
        <f>+G6+G9+G11+G14+G25+G28</f>
        <v>1999152.317231159</v>
      </c>
      <c r="H5" s="315" t="str">
        <f>'OPĆI DIO'!$C$1</f>
        <v>22824 VELEUČILIŠTE U ŠIBENIKU</v>
      </c>
    </row>
    <row r="6" spans="1:8">
      <c r="A6" s="365">
        <v>1</v>
      </c>
      <c r="B6" s="361" t="s">
        <v>4787</v>
      </c>
      <c r="C6" s="311">
        <f>+C7+C8</f>
        <v>2260140</v>
      </c>
      <c r="D6" s="309">
        <f t="shared" ref="D6:G6" si="0">+D7+D8</f>
        <v>1497286</v>
      </c>
      <c r="E6" s="309">
        <f t="shared" si="0"/>
        <v>1544130</v>
      </c>
      <c r="F6" s="309">
        <f t="shared" si="0"/>
        <v>1611114.0484261191</v>
      </c>
      <c r="G6" s="309">
        <f t="shared" si="0"/>
        <v>1610544.317231159</v>
      </c>
      <c r="H6" s="315" t="str">
        <f>'OPĆI DIO'!$C$1</f>
        <v>22824 VELEUČILIŠTE U ŠIBENIKU</v>
      </c>
    </row>
    <row r="7" spans="1:8">
      <c r="A7" s="365">
        <v>11</v>
      </c>
      <c r="B7" s="362" t="s">
        <v>4788</v>
      </c>
      <c r="C7" s="350">
        <v>2260140</v>
      </c>
      <c r="D7" s="350">
        <v>1497286</v>
      </c>
      <c r="E7" s="340">
        <f>SUMIF('Unos prihoda i primitaka'!$C$3:$C$501,$A7,'Unos prihoda i primitaka'!G$3:G$501)</f>
        <v>1544130</v>
      </c>
      <c r="F7" s="340">
        <f>SUMIF('Unos prihoda i primitaka'!$C$3:$C$501,$A7,'Unos prihoda i primitaka'!H$3:H$501)</f>
        <v>1611114.0484261191</v>
      </c>
      <c r="G7" s="340">
        <f>SUMIF('Unos prihoda i primitaka'!$C$3:$C$501,$A7,'Unos prihoda i primitaka'!I$3:I$501)</f>
        <v>1610544.317231159</v>
      </c>
      <c r="H7" s="315" t="str">
        <f>'OPĆI DIO'!$C$1</f>
        <v>22824 VELEUČILIŠTE U ŠIBENIKU</v>
      </c>
    </row>
    <row r="8" spans="1:8">
      <c r="A8" s="365">
        <v>12</v>
      </c>
      <c r="B8" s="363" t="s">
        <v>4789</v>
      </c>
      <c r="C8" s="350"/>
      <c r="D8" s="350"/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22824 VELEUČILIŠTE U ŠIBENIKU</v>
      </c>
    </row>
    <row r="9" spans="1:8" s="348" customFormat="1">
      <c r="A9" s="367">
        <v>3</v>
      </c>
      <c r="B9" s="361" t="s">
        <v>4790</v>
      </c>
      <c r="C9" s="309">
        <f>+C10</f>
        <v>68358</v>
      </c>
      <c r="D9" s="309">
        <f t="shared" ref="D9:G9" si="1">+D10</f>
        <v>20000</v>
      </c>
      <c r="E9" s="309">
        <f t="shared" si="1"/>
        <v>25000</v>
      </c>
      <c r="F9" s="309">
        <f t="shared" si="1"/>
        <v>30000</v>
      </c>
      <c r="G9" s="309">
        <f t="shared" si="1"/>
        <v>35000</v>
      </c>
      <c r="H9" s="315" t="str">
        <f>'OPĆI DIO'!$C$1</f>
        <v>22824 VELEUČILIŠTE U ŠIBENIKU</v>
      </c>
    </row>
    <row r="10" spans="1:8">
      <c r="A10" s="365">
        <v>31</v>
      </c>
      <c r="B10" s="364" t="s">
        <v>4791</v>
      </c>
      <c r="C10" s="350">
        <v>68358</v>
      </c>
      <c r="D10" s="350">
        <v>20000</v>
      </c>
      <c r="E10" s="340">
        <f>SUMIF('Unos prihoda i primitaka'!$C$3:$C$501,$A10,'Unos prihoda i primitaka'!G$3:G$501)</f>
        <v>25000</v>
      </c>
      <c r="F10" s="340">
        <f>SUMIF('Unos prihoda i primitaka'!$C$3:$C$501,$A10,'Unos prihoda i primitaka'!H$3:H$501)</f>
        <v>30000</v>
      </c>
      <c r="G10" s="340">
        <f>SUMIF('Unos prihoda i primitaka'!$C$3:$C$501,$A10,'Unos prihoda i primitaka'!I$3:I$501)</f>
        <v>35000</v>
      </c>
      <c r="H10" s="315" t="str">
        <f>'OPĆI DIO'!$C$1</f>
        <v>22824 VELEUČILIŠTE U ŠIBENIKU</v>
      </c>
    </row>
    <row r="11" spans="1:8" s="348" customFormat="1">
      <c r="A11" s="367">
        <v>4</v>
      </c>
      <c r="B11" s="361" t="s">
        <v>4792</v>
      </c>
      <c r="C11" s="309">
        <f>+C12+C13</f>
        <v>324472</v>
      </c>
      <c r="D11" s="309">
        <f t="shared" ref="D11:G11" si="2">+D12+D13</f>
        <v>266700</v>
      </c>
      <c r="E11" s="309">
        <f t="shared" si="2"/>
        <v>307000</v>
      </c>
      <c r="F11" s="309">
        <f t="shared" si="2"/>
        <v>330000</v>
      </c>
      <c r="G11" s="309">
        <f t="shared" si="2"/>
        <v>350000</v>
      </c>
      <c r="H11" s="315" t="str">
        <f>'OPĆI DIO'!$C$1</f>
        <v>22824 VELEUČILIŠTE U ŠIBENIKU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22824 VELEUČILIŠTE U ŠIBENIKU</v>
      </c>
    </row>
    <row r="13" spans="1:8">
      <c r="A13" s="368">
        <v>43</v>
      </c>
      <c r="B13" s="364" t="s">
        <v>4794</v>
      </c>
      <c r="C13" s="350">
        <v>324472</v>
      </c>
      <c r="D13" s="350">
        <v>266700</v>
      </c>
      <c r="E13" s="340">
        <f>SUMIF('Unos prihoda i primitaka'!$C$3:$C$501,$A13,'Unos prihoda i primitaka'!G$3:G$501)-'B.2 RAČUN FINANC IF'!E7</f>
        <v>307000</v>
      </c>
      <c r="F13" s="340">
        <f>SUMIF('Unos prihoda i primitaka'!$C$3:$C$501,$A13,'Unos prihoda i primitaka'!H$3:H$501)-'B.2 RAČUN FINANC IF'!F7</f>
        <v>330000</v>
      </c>
      <c r="G13" s="340">
        <f>SUMIF('Unos prihoda i primitaka'!$C$3:$C$501,$A13,'Unos prihoda i primitaka'!I$3:I$501)-'B.2 RAČUN FINANC IF'!G7</f>
        <v>350000</v>
      </c>
      <c r="H13" s="315" t="str">
        <f>'OPĆI DIO'!$C$1</f>
        <v>22824 VELEUČILIŠTE U ŠIBENIKU</v>
      </c>
    </row>
    <row r="14" spans="1:8" s="348" customFormat="1">
      <c r="A14" s="367">
        <v>5</v>
      </c>
      <c r="B14" s="361" t="s">
        <v>4795</v>
      </c>
      <c r="C14" s="309">
        <f>SUM(C15:C24)</f>
        <v>2724990</v>
      </c>
      <c r="D14" s="309">
        <f>SUM(D15:D24)</f>
        <v>3849874</v>
      </c>
      <c r="E14" s="309">
        <f>SUM(E15:E24)</f>
        <v>54690.400000000001</v>
      </c>
      <c r="F14" s="309">
        <f>SUM(F15:F24)</f>
        <v>12699</v>
      </c>
      <c r="G14" s="309">
        <f>SUM(G15:G24)</f>
        <v>3608</v>
      </c>
      <c r="H14" s="315" t="str">
        <f>'OPĆI DIO'!$C$1</f>
        <v>22824 VELEUČILIŠTE U ŠIBENIKU</v>
      </c>
    </row>
    <row r="15" spans="1:8">
      <c r="A15" s="365">
        <v>51</v>
      </c>
      <c r="B15" s="364" t="s">
        <v>4796</v>
      </c>
      <c r="C15" s="350"/>
      <c r="D15" s="350"/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22824 VELEUČILIŠTE U ŠIBENIKU</v>
      </c>
    </row>
    <row r="16" spans="1:8">
      <c r="A16" s="365">
        <v>52</v>
      </c>
      <c r="B16" s="364" t="s">
        <v>4797</v>
      </c>
      <c r="C16" s="350">
        <v>562870</v>
      </c>
      <c r="D16" s="350">
        <v>66565</v>
      </c>
      <c r="E16" s="340">
        <f>SUMIF('Unos prihoda i primitaka'!$C$3:$C$501,$A16,'Unos prihoda i primitaka'!G$3:G$501)</f>
        <v>54690.400000000001</v>
      </c>
      <c r="F16" s="340">
        <f>SUMIF('Unos prihoda i primitaka'!$C$3:$C$501,$A16,'Unos prihoda i primitaka'!H$3:H$501)</f>
        <v>12699</v>
      </c>
      <c r="G16" s="340">
        <f>SUMIF('Unos prihoda i primitaka'!$C$3:$C$501,$A16,'Unos prihoda i primitaka'!I$3:I$501)</f>
        <v>3608</v>
      </c>
      <c r="H16" s="315" t="str">
        <f>'OPĆI DIO'!$C$1</f>
        <v>22824 VELEUČILIŠTE U ŠIBENIKU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22824 VELEUČILIŠTE U ŠIBENIKU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22824 VELEUČILIŠTE U ŠIBENIKU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22824 VELEUČILIŠTE U ŠIBENIKU</v>
      </c>
    </row>
    <row r="20" spans="1:8" ht="18" customHeight="1">
      <c r="A20" s="365">
        <v>563</v>
      </c>
      <c r="B20" s="364" t="s">
        <v>4801</v>
      </c>
      <c r="C20" s="350">
        <v>2162120</v>
      </c>
      <c r="D20" s="350">
        <v>3783309</v>
      </c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22824 VELEUČILIŠTE U ŠIBENIKU</v>
      </c>
    </row>
    <row r="21" spans="1:8" ht="30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22824 VELEUČILIŠTE U ŠIBENIKU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22824 VELEUČILIŠTE U ŠIBENIKU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22824 VELEUČILIŠTE U ŠIBENIKU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22824 VELEUČILIŠTE U ŠIBENIKU</v>
      </c>
    </row>
    <row r="25" spans="1:8" s="348" customFormat="1">
      <c r="A25" s="367">
        <v>6</v>
      </c>
      <c r="B25" s="361" t="s">
        <v>4803</v>
      </c>
      <c r="C25" s="309">
        <f>SUM(C26:C27)</f>
        <v>0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22824 VELEUČILIŠTE U ŠIBENIKU</v>
      </c>
    </row>
    <row r="26" spans="1:8">
      <c r="A26" s="365">
        <v>61</v>
      </c>
      <c r="B26" s="364" t="s">
        <v>4804</v>
      </c>
      <c r="C26" s="350"/>
      <c r="D26" s="350"/>
      <c r="E26" s="340">
        <f>SUMIF('Unos prihoda i primitaka'!$C$3:$C$501,$A26,'Unos prihoda i primitaka'!G$3:G$501)</f>
        <v>0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22824 VELEUČILIŠTE U ŠIBENIKU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22824 VELEUČILIŠTE U ŠIBENIKU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22824 VELEUČILIŠTE U ŠIBENIKU</v>
      </c>
    </row>
    <row r="29" spans="1:8" ht="30">
      <c r="A29" s="365">
        <v>71</v>
      </c>
      <c r="B29" s="364" t="s">
        <v>4807</v>
      </c>
      <c r="C29" s="350"/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22824 VELEUČILIŠTE U ŠIBENIKU</v>
      </c>
    </row>
    <row r="30" spans="1:8" ht="24" customHeight="1">
      <c r="A30" s="365">
        <v>0</v>
      </c>
      <c r="B30" s="360" t="s">
        <v>251</v>
      </c>
      <c r="C30" s="310">
        <f>+C31+C34+C36+C39+C50+C53</f>
        <v>5377960</v>
      </c>
      <c r="D30" s="310">
        <f>+D31+D34+D36+D39+D50+D53</f>
        <v>3850551</v>
      </c>
      <c r="E30" s="310">
        <f>+E31+E34+E36+E39+E50+E53</f>
        <v>1930820.4</v>
      </c>
      <c r="F30" s="310">
        <f>+F31+F34+F36+F39+F50+F53</f>
        <v>1983813.2084261193</v>
      </c>
      <c r="G30" s="310">
        <f>+G31+G34+G36+G39+G50+G53</f>
        <v>1999152.107793659</v>
      </c>
      <c r="H30" s="315" t="str">
        <f>'OPĆI DIO'!$C$1</f>
        <v>22824 VELEUČILIŠTE U ŠIBENIKU</v>
      </c>
    </row>
    <row r="31" spans="1:8" s="348" customFormat="1">
      <c r="A31" s="367">
        <v>1</v>
      </c>
      <c r="B31" s="361" t="s">
        <v>4787</v>
      </c>
      <c r="C31" s="309">
        <f>+C32+C33</f>
        <v>2427084</v>
      </c>
      <c r="D31" s="309">
        <f t="shared" ref="D31" si="5">+D32+D33</f>
        <v>1497286</v>
      </c>
      <c r="E31" s="309">
        <f t="shared" ref="E31" si="6">+E32+E33</f>
        <v>1544130</v>
      </c>
      <c r="F31" s="309">
        <f t="shared" ref="F31" si="7">+F32+F33</f>
        <v>1611114.0484261191</v>
      </c>
      <c r="G31" s="309">
        <f t="shared" ref="G31" si="8">+G32+G33</f>
        <v>1610544.3172311592</v>
      </c>
      <c r="H31" s="315" t="str">
        <f>'OPĆI DIO'!$C$1</f>
        <v>22824 VELEUČILIŠTE U ŠIBENIKU</v>
      </c>
    </row>
    <row r="32" spans="1:8">
      <c r="A32" s="365">
        <v>11</v>
      </c>
      <c r="B32" s="362" t="s">
        <v>4788</v>
      </c>
      <c r="C32" s="350">
        <v>2427084</v>
      </c>
      <c r="D32" s="350">
        <v>1497286</v>
      </c>
      <c r="E32" s="342">
        <f>SUMIF('Unos rashoda i izdataka'!$Q$3:$Q$501,$A32,'Unos rashoda i izdataka'!J$3:J$501)+SUMIF('Unos rashoda P4'!$A$3:$A$501,$A32,'Unos rashoda P4'!H$3:H$501)</f>
        <v>1544130</v>
      </c>
      <c r="F32" s="342">
        <f>SUMIF('Unos rashoda i izdataka'!$Q$3:$Q$501,$A32,'Unos rashoda i izdataka'!K$3:K$501)+SUMIF('Unos rashoda P4'!$A$3:$A$501,$A32,'Unos rashoda P4'!I$3:I$501)</f>
        <v>1611114.0484261191</v>
      </c>
      <c r="G32" s="342">
        <f>SUMIF('Unos rashoda i izdataka'!$Q$3:$Q$501,$A32,'Unos rashoda i izdataka'!L$3:L$501)+SUMIF('Unos rashoda P4'!$A$3:$A$501,$A32,'Unos rashoda P4'!J$3:J$501)</f>
        <v>1610544.3172311592</v>
      </c>
      <c r="H32" s="315" t="str">
        <f>'OPĆI DIO'!$C$1</f>
        <v>22824 VELEUČILIŠTE U ŠIBENIKU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22824 VELEUČILIŠTE U ŠIBENIKU</v>
      </c>
    </row>
    <row r="34" spans="1:8" s="348" customFormat="1">
      <c r="A34" s="367">
        <v>3</v>
      </c>
      <c r="B34" s="361" t="s">
        <v>4790</v>
      </c>
      <c r="C34" s="309">
        <f>+C35</f>
        <v>68358</v>
      </c>
      <c r="D34" s="309">
        <f t="shared" ref="D34:G34" si="9">+D35</f>
        <v>20000</v>
      </c>
      <c r="E34" s="309">
        <f t="shared" si="9"/>
        <v>25000</v>
      </c>
      <c r="F34" s="309">
        <f t="shared" si="9"/>
        <v>30000</v>
      </c>
      <c r="G34" s="309">
        <f t="shared" si="9"/>
        <v>35000.274999999994</v>
      </c>
      <c r="H34" s="315" t="str">
        <f>'OPĆI DIO'!$C$1</f>
        <v>22824 VELEUČILIŠTE U ŠIBENIKU</v>
      </c>
    </row>
    <row r="35" spans="1:8">
      <c r="A35" s="368">
        <v>31</v>
      </c>
      <c r="B35" s="364" t="s">
        <v>4791</v>
      </c>
      <c r="C35" s="350">
        <v>68358</v>
      </c>
      <c r="D35" s="350">
        <v>20000</v>
      </c>
      <c r="E35" s="342">
        <f>SUMIF('Unos rashoda i izdataka'!$Q$3:$Q$501,$A35,'Unos rashoda i izdataka'!J$3:J$501)+SUMIF('Unos rashoda P4'!$A$3:$A$501,$A35,'Unos rashoda P4'!H$3:H$501)-'B.2 RAČUN FINANC IF'!E13</f>
        <v>25000</v>
      </c>
      <c r="F35" s="342">
        <f>SUMIF('Unos rashoda i izdataka'!$Q$3:$Q$501,$A35,'Unos rashoda i izdataka'!K$3:K$501)+SUMIF('Unos rashoda P4'!$A$3:$A$501,$A35,'Unos rashoda P4'!I$3:I$501)-'B.2 RAČUN FINANC IF'!F13</f>
        <v>30000</v>
      </c>
      <c r="G35" s="342">
        <f>SUMIF('Unos rashoda i izdataka'!$Q$3:$Q$501,$A35,'Unos rashoda i izdataka'!L$3:L$501)+SUMIF('Unos rashoda P4'!$A$3:$A$501,$A35,'Unos rashoda P4'!J$3:J$501)-'B.2 RAČUN FINANC IF'!G13</f>
        <v>35000.274999999994</v>
      </c>
      <c r="H35" s="315" t="str">
        <f>'OPĆI DIO'!$C$1</f>
        <v>22824 VELEUČILIŠTE U ŠIBENIKU</v>
      </c>
    </row>
    <row r="36" spans="1:8" s="348" customFormat="1">
      <c r="A36" s="367">
        <v>4</v>
      </c>
      <c r="B36" s="361" t="s">
        <v>4792</v>
      </c>
      <c r="C36" s="309">
        <f>+C37+C38</f>
        <v>324472</v>
      </c>
      <c r="D36" s="309">
        <f t="shared" ref="D36:G36" si="10">+D37+D38</f>
        <v>266700</v>
      </c>
      <c r="E36" s="309">
        <f>+E37+E38</f>
        <v>307000.39999999997</v>
      </c>
      <c r="F36" s="309">
        <f t="shared" si="10"/>
        <v>329999.95550000004</v>
      </c>
      <c r="G36" s="309">
        <f t="shared" si="10"/>
        <v>349999.51556249999</v>
      </c>
      <c r="H36" s="315" t="str">
        <f>'OPĆI DIO'!$C$1</f>
        <v>22824 VELEUČILIŠTE U ŠIBENIKU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22824 VELEUČILIŠTE U ŠIBENIKU</v>
      </c>
    </row>
    <row r="38" spans="1:8">
      <c r="A38" s="365">
        <v>43</v>
      </c>
      <c r="B38" s="364" t="s">
        <v>4794</v>
      </c>
      <c r="C38" s="350">
        <v>324472</v>
      </c>
      <c r="D38" s="350">
        <v>266700</v>
      </c>
      <c r="E38" s="342">
        <f>SUMIF('Unos rashoda i izdataka'!$Q$3:$Q$501,$A38,'Unos rashoda i izdataka'!J$3:J$501)+SUMIF('Unos rashoda P4'!$A$3:$A$501,$A38,'Unos rashoda P4'!H$3:H$501)</f>
        <v>307000.39999999997</v>
      </c>
      <c r="F38" s="342">
        <f>SUMIF('Unos rashoda i izdataka'!$Q$3:$Q$501,$A38,'Unos rashoda i izdataka'!K$3:K$501)+SUMIF('Unos rashoda P4'!$A$3:$A$501,$A38,'Unos rashoda P4'!I$3:I$501)</f>
        <v>329999.95550000004</v>
      </c>
      <c r="G38" s="342">
        <f>SUMIF('Unos rashoda i izdataka'!$Q$3:$Q$501,$A38,'Unos rashoda i izdataka'!L$3:L$501)+SUMIF('Unos rashoda P4'!$A$3:$A$501,$A38,'Unos rashoda P4'!J$3:J$501)</f>
        <v>349999.51556249999</v>
      </c>
      <c r="H38" s="315" t="str">
        <f>'OPĆI DIO'!$C$1</f>
        <v>22824 VELEUČILIŠTE U ŠIBENIKU</v>
      </c>
    </row>
    <row r="39" spans="1:8" s="348" customFormat="1">
      <c r="A39" s="367">
        <v>5</v>
      </c>
      <c r="B39" s="361" t="s">
        <v>4795</v>
      </c>
      <c r="C39" s="309">
        <f>SUM(C40:C49)</f>
        <v>2558046</v>
      </c>
      <c r="D39" s="309">
        <f>SUM(D40:D49)</f>
        <v>2066565</v>
      </c>
      <c r="E39" s="309">
        <f>SUM(E40:E49)</f>
        <v>54690</v>
      </c>
      <c r="F39" s="309">
        <f>SUM(F40:F49)</f>
        <v>12699.2045</v>
      </c>
      <c r="G39" s="309">
        <f>SUM(G40:G49)</f>
        <v>3608</v>
      </c>
      <c r="H39" s="315" t="str">
        <f>'OPĆI DIO'!$C$1</f>
        <v>22824 VELEUČILIŠTE U ŠIBENIKU</v>
      </c>
    </row>
    <row r="40" spans="1:8">
      <c r="A40" s="365">
        <v>51</v>
      </c>
      <c r="B40" s="364" t="s">
        <v>4796</v>
      </c>
      <c r="C40" s="350"/>
      <c r="D40" s="350"/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22824 VELEUČILIŠTE U ŠIBENIKU</v>
      </c>
    </row>
    <row r="41" spans="1:8">
      <c r="A41" s="365">
        <v>52</v>
      </c>
      <c r="B41" s="364" t="s">
        <v>4797</v>
      </c>
      <c r="C41" s="350">
        <v>562870</v>
      </c>
      <c r="D41" s="350">
        <v>66565</v>
      </c>
      <c r="E41" s="342">
        <f>SUMIF('Unos rashoda i izdataka'!$Q$3:$Q$501,$A41,'Unos rashoda i izdataka'!J$3:J$501)+SUMIF('Unos rashoda P4'!$A$3:$A$501,$A41,'Unos rashoda P4'!H$3:H$501)</f>
        <v>54690</v>
      </c>
      <c r="F41" s="342">
        <f>SUMIF('Unos rashoda i izdataka'!$Q$3:$Q$501,$A41,'Unos rashoda i izdataka'!K$3:K$501)+SUMIF('Unos rashoda P4'!$A$3:$A$501,$A41,'Unos rashoda P4'!I$3:I$501)</f>
        <v>12699.2045</v>
      </c>
      <c r="G41" s="342">
        <f>SUMIF('Unos rashoda i izdataka'!$Q$3:$Q$501,$A41,'Unos rashoda i izdataka'!L$3:L$501)+SUMIF('Unos rashoda P4'!$A$3:$A$501,$A41,'Unos rashoda P4'!J$3:J$501)</f>
        <v>3608</v>
      </c>
      <c r="H41" s="315" t="str">
        <f>'OPĆI DIO'!$C$1</f>
        <v>22824 VELEUČILIŠTE U ŠIBENIKU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22824 VELEUČILIŠTE U ŠIBENIKU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22824 VELEUČILIŠTE U ŠIBENIKU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22824 VELEUČILIŠTE U ŠIBENIKU</v>
      </c>
    </row>
    <row r="45" spans="1:8" ht="20.25" customHeight="1">
      <c r="A45" s="365">
        <v>563</v>
      </c>
      <c r="B45" s="364" t="s">
        <v>4801</v>
      </c>
      <c r="C45" s="350">
        <v>1995176</v>
      </c>
      <c r="D45" s="350">
        <v>2000000</v>
      </c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22824 VELEUČILIŠTE U ŠIBENIKU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22824 VELEUČILIŠTE U ŠIBENIKU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22824 VELEUČILIŠTE U ŠIBENIKU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22824 VELEUČILIŠTE U ŠIBENIKU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22824 VELEUČILIŠTE U ŠIBENIKU</v>
      </c>
    </row>
    <row r="50" spans="1:8" s="348" customFormat="1">
      <c r="A50" s="367">
        <v>6</v>
      </c>
      <c r="B50" s="361" t="s">
        <v>4803</v>
      </c>
      <c r="C50" s="309">
        <f>+C51+C52</f>
        <v>0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22824 VELEUČILIŠTE U ŠIBENIKU</v>
      </c>
    </row>
    <row r="51" spans="1:8">
      <c r="A51" s="365">
        <v>61</v>
      </c>
      <c r="B51" s="364" t="s">
        <v>4804</v>
      </c>
      <c r="C51" s="350"/>
      <c r="D51" s="350"/>
      <c r="E51" s="342">
        <f>SUMIF('Unos rashoda i izdataka'!$Q$3:$Q$501,$A51,'Unos rashoda i izdataka'!J$3:J$501)+SUMIF('Unos rashoda P4'!$A$3:$A$501,$A51,'Unos rashoda P4'!H$3:H$501)</f>
        <v>0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22824 VELEUČILIŠTE U ŠIBENIKU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22824 VELEUČILIŠTE U ŠIBENIKU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22824 VELEUČILIŠTE U ŠIBENIKU</v>
      </c>
    </row>
    <row r="54" spans="1:8" ht="30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22824 VELEUČILIŠTE U ŠIBENIKU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10" sqref="D10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90" t="s">
        <v>3911</v>
      </c>
      <c r="B1" s="390"/>
      <c r="C1" s="390"/>
      <c r="D1" s="390"/>
      <c r="E1" s="390"/>
      <c r="F1" s="390"/>
      <c r="G1" s="390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5377960.1307684649</v>
      </c>
      <c r="D5" s="354">
        <f t="shared" si="0"/>
        <v>3850550.9282201296</v>
      </c>
      <c r="E5" s="354">
        <f>+E6+E15+E21+E28+E38+E45+E52+E59+E66+E75</f>
        <v>1930820.4000000001</v>
      </c>
      <c r="F5" s="354">
        <f t="shared" ref="F5:G5" si="1">+F6+F15+F21+F28+F38+F45+F52+F59+F66+F75</f>
        <v>1983813.2084261188</v>
      </c>
      <c r="G5" s="354">
        <f t="shared" si="1"/>
        <v>1999152.1077936592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22824 VELEUČILIŠTE U ŠIBENIKU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22824 VELEUČILIŠTE U ŠIBENIKU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22824 VELEUČILIŠTE U ŠIBENIKU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22824 VELEUČILIŠTE U ŠIBENIKU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22824 VELEUČILIŠTE U ŠIBENIKU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22824 VELEUČILIŠTE U ŠIBENIKU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22824 VELEUČILIŠTE U ŠIBENIKU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22824 VELEUČILIŠTE U ŠIBENIKU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22824 VELEUČILIŠTE U ŠIBENIKU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22824 VELEUČILIŠTE U ŠIBENIKU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22824 VELEUČILIŠTE U ŠIBENIKU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22824 VELEUČILIŠTE U ŠIBENIKU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22824 VELEUČILIŠTE U ŠIBENIKU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22824 VELEUČILIŠTE U ŠIBENIKU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22824 VELEUČILIŠTE U ŠIBENIKU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22824 VELEUČILIŠTE U ŠIBENIKU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22824 VELEUČILIŠTE U ŠIBENIKU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22824 VELEUČILIŠTE U ŠIBENIKU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22824 VELEUČILIŠTE U ŠIBENIKU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22824 VELEUČILIŠTE U ŠIBENIKU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22824 VELEUČILIŠTE U ŠIBENIKU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22824 VELEUČILIŠTE U ŠIBENIKU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22824 VELEUČILIŠTE U ŠIBENIKU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22824 VELEUČILIŠTE U ŠIBENIKU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22824 VELEUČILIŠTE U ŠIBENIKU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22824 VELEUČILIŠTE U ŠIBENIKU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22824 VELEUČILIŠTE U ŠIBENIKU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22824 VELEUČILIŠTE U ŠIBENIKU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22824 VELEUČILIŠTE U ŠIBENIKU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22824 VELEUČILIŠTE U ŠIBENIKU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22824 VELEUČILIŠTE U ŠIBENIKU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22824 VELEUČILIŠTE U ŠIBENIKU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22824 VELEUČILIŠTE U ŠIBENIKU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22824 VELEUČILIŠTE U ŠIBENIKU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22824 VELEUČILIŠTE U ŠIBENIKU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22824 VELEUČILIŠTE U ŠIBENIKU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22824 VELEUČILIŠTE U ŠIBENIKU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22824 VELEUČILIŠTE U ŠIBENIKU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22824 VELEUČILIŠTE U ŠIBENIKU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22824 VELEUČILIŠTE U ŠIBENIKU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22824 VELEUČILIŠTE U ŠIBENIKU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22824 VELEUČILIŠTE U ŠIBENIKU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22824 VELEUČILIŠTE U ŠIBENIKU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22824 VELEUČILIŠTE U ŠIBENIKU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22824 VELEUČILIŠTE U ŠIBENIKU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22824 VELEUČILIŠTE U ŠIBENIKU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22824 VELEUČILIŠTE U ŠIBENIKU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22824 VELEUČILIŠTE U ŠIBENIKU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22824 VELEUČILIŠTE U ŠIBENIKU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22824 VELEUČILIŠTE U ŠIBENIKU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22824 VELEUČILIŠTE U ŠIBENIKU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22824 VELEUČILIŠTE U ŠIBENIKU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22824 VELEUČILIŠTE U ŠIBENIKU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22824 VELEUČILIŠTE U ŠIBENIKU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22824 VELEUČILIŠTE U ŠIBENIKU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22824 VELEUČILIŠTE U ŠIBENIKU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22824 VELEUČILIŠTE U ŠIBENIKU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22824 VELEUČILIŠTE U ŠIBENIKU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22824 VELEUČILIŠTE U ŠIBENIKU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22824 VELEUČILIŠTE U ŠIBENIKU</v>
      </c>
    </row>
    <row r="66" spans="1:8">
      <c r="A66" s="209">
        <v>9</v>
      </c>
      <c r="B66" s="36" t="s">
        <v>4019</v>
      </c>
      <c r="C66" s="233">
        <f t="shared" ref="C66:D66" si="10">SUM(C67:C74)</f>
        <v>5377960.1307684649</v>
      </c>
      <c r="D66" s="233">
        <f t="shared" si="10"/>
        <v>3850550.9282201296</v>
      </c>
      <c r="E66" s="233">
        <f>SUM(E67:E74)</f>
        <v>1930820.4000000001</v>
      </c>
      <c r="F66" s="233">
        <f>SUM(F67:F74)</f>
        <v>1983813.2084261188</v>
      </c>
      <c r="G66" s="233">
        <f>SUM(G67:G74)</f>
        <v>1999152.1077936592</v>
      </c>
      <c r="H66" s="315" t="str">
        <f>'OPĆI DIO'!$C$1</f>
        <v>22824 VELEUČILIŠTE U ŠIBENIKU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22824 VELEUČILIŠTE U ŠIBENIKU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22824 VELEUČILIŠTE U ŠIBENIKU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22824 VELEUČILIŠTE U ŠIBENIKU</v>
      </c>
    </row>
    <row r="70" spans="1:8">
      <c r="A70" s="225">
        <v>94</v>
      </c>
      <c r="B70" s="25" t="s">
        <v>4023</v>
      </c>
      <c r="C70" s="349">
        <v>5321395.1307684649</v>
      </c>
      <c r="D70" s="349">
        <v>3783985.9282201296</v>
      </c>
      <c r="E70" s="349">
        <f>SUMIF('Unos rashoda i izdataka'!$R$3:$R$501,'A.3 RASHODI FUNK'!$A70,'Unos rashoda i izdataka'!J$3:J$501)+SUMIF('Unos rashoda P4'!$T$3:$T$501,'A.3 RASHODI FUNK'!$A70,'Unos rashoda P4'!H$3:H$501)</f>
        <v>1876130.4000000001</v>
      </c>
      <c r="F70" s="349">
        <f>SUMIF('Unos rashoda i izdataka'!$R$3:$R$501,'A.3 RASHODI FUNK'!$A70,'Unos rashoda i izdataka'!K$3:K$501)+SUMIF('Unos rashoda P4'!$T$3:$T$501,'A.3 RASHODI FUNK'!$A70,'Unos rashoda P4'!I$3:I$501)</f>
        <v>1971114.0039261188</v>
      </c>
      <c r="G70" s="349">
        <f>SUMIF('Unos rashoda i izdataka'!$R$3:$R$501,'A.3 RASHODI FUNK'!$A70,'Unos rashoda i izdataka'!L$3:L$501)+SUMIF('Unos rashoda P4'!$T$3:$T$501,'A.3 RASHODI FUNK'!$A70,'Unos rashoda P4'!J$3:J$501)</f>
        <v>1995544.1077936592</v>
      </c>
      <c r="H70" s="315" t="str">
        <f>'OPĆI DIO'!$C$1</f>
        <v>22824 VELEUČILIŠTE U ŠIBENIKU</v>
      </c>
    </row>
    <row r="71" spans="1:8">
      <c r="A71" s="225">
        <v>95</v>
      </c>
      <c r="B71" s="25" t="s">
        <v>3942</v>
      </c>
      <c r="C71" s="349">
        <v>56565</v>
      </c>
      <c r="D71" s="349">
        <v>66565</v>
      </c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22824 VELEUČILIŠTE U ŠIBENIKU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22824 VELEUČILIŠTE U ŠIBENIKU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54690</v>
      </c>
      <c r="F73" s="349">
        <f>SUMIF('Unos rashoda i izdataka'!$R$3:$R$501,'A.3 RASHODI FUNK'!$A73,'Unos rashoda i izdataka'!K$3:K$501)+SUMIF('Unos rashoda P4'!$T$3:$T$501,'A.3 RASHODI FUNK'!$A73,'Unos rashoda P4'!I$3:I$501)</f>
        <v>12699.2045</v>
      </c>
      <c r="G73" s="349">
        <f>SUMIF('Unos rashoda i izdataka'!$R$3:$R$501,'A.3 RASHODI FUNK'!$A73,'Unos rashoda i izdataka'!L$3:L$501)+SUMIF('Unos rashoda P4'!$T$3:$T$501,'A.3 RASHODI FUNK'!$A73,'Unos rashoda P4'!J$3:J$501)</f>
        <v>3608</v>
      </c>
      <c r="H73" s="315" t="str">
        <f>'OPĆI DIO'!$C$1</f>
        <v>22824 VELEUČILIŠTE U ŠIBENIKU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22824 VELEUČILIŠTE U ŠIBENIKU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22824 VELEUČILIŠTE U ŠIBENIKU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22824 VELEUČILIŠTE U ŠIBENIKU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22824 VELEUČILIŠTE U ŠIBENIKU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22824 VELEUČILIŠTE U ŠIBENIKU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22824 VELEUČILIŠTE U ŠIBENIKU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22824 VELEUČILIŠTE U ŠIBENIKU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22824 VELEUČILIŠTE U ŠIBENIKU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22824 VELEUČILIŠTE U ŠIBENIKU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22824 VELEUČILIŠTE U ŠIBENIKU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22824 VELEUČILIŠTE U ŠIBENIKU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workbookViewId="0">
      <selection activeCell="D14" sqref="D14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8" t="s">
        <v>3883</v>
      </c>
      <c r="B2" s="398"/>
      <c r="C2" s="398"/>
      <c r="D2" s="398"/>
      <c r="E2" s="398"/>
      <c r="F2" s="398"/>
      <c r="G2" s="398"/>
      <c r="H2" s="398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8" t="s">
        <v>3909</v>
      </c>
      <c r="B4" s="398"/>
      <c r="C4" s="398"/>
      <c r="D4" s="398"/>
      <c r="E4" s="398"/>
      <c r="F4" s="398"/>
      <c r="G4" s="398"/>
      <c r="H4" s="398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8" t="s">
        <v>4809</v>
      </c>
      <c r="B6" s="398"/>
      <c r="C6" s="398"/>
      <c r="D6" s="398"/>
      <c r="E6" s="398"/>
      <c r="F6" s="398"/>
      <c r="G6" s="398"/>
      <c r="H6" s="398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9" t="s">
        <v>4778</v>
      </c>
      <c r="B8" s="400"/>
      <c r="C8" s="401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2">
        <v>1</v>
      </c>
      <c r="B9" s="403"/>
      <c r="C9" s="404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22824 VELEUČILIŠTE U ŠIBENIKU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22824 VELEUČILIŠTE U ŠIBENIKU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22824 VELEUČILIŠTE U ŠIBENIKU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22824 VELEUČILIŠTE U ŠIBENIKU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22824 VELEUČILIŠTE U ŠIBENIKU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22824 VELEUČILIŠTE U ŠIBENIKU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22824 VELEUČILIŠTE U ŠIBENIKU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22824 VELEUČILIŠTE U ŠIBENIKU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8" t="s">
        <v>4812</v>
      </c>
      <c r="C2" s="398"/>
      <c r="D2" s="398"/>
      <c r="E2" s="398"/>
      <c r="F2" s="398"/>
      <c r="G2" s="398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22824 VELEUČILIŠTE U ŠIBENIKU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22824 VELEUČILIŠTE U ŠIBENIKU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22824 VELEUČILIŠTE U ŠIBENIKU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22824 VELEUČILIŠTE U ŠIBENIKU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22824 VELEUČILIŠTE U ŠIBENIKU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22824 VELEUČILIŠTE U ŠIBENIKU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22824 VELEUČILIŠTE U ŠIBENIKU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22824 VELEUČILIŠTE U ŠIBENIKU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22824 VELEUČILIŠTE U ŠIBENIKU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41"/>
  <sheetViews>
    <sheetView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5" t="s">
        <v>2339</v>
      </c>
      <c r="B1" s="405"/>
      <c r="C1" s="405"/>
      <c r="D1" s="405"/>
      <c r="E1" s="405"/>
      <c r="F1" s="405"/>
      <c r="G1" s="405"/>
      <c r="H1" s="405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6" t="s">
        <v>3877</v>
      </c>
      <c r="B615" s="406"/>
      <c r="C615" s="406"/>
      <c r="D615" s="406"/>
      <c r="E615" s="406"/>
      <c r="F615" s="406"/>
      <c r="G615" s="406"/>
      <c r="H615" s="406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frane</cp:lastModifiedBy>
  <cp:lastPrinted>2023-09-26T12:58:05Z</cp:lastPrinted>
  <dcterms:created xsi:type="dcterms:W3CDTF">2018-09-10T07:36:17Z</dcterms:created>
  <dcterms:modified xsi:type="dcterms:W3CDTF">2023-12-14T16:01:09Z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